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b02830\AppData\Local\Microsoft\Windows\INetCache\Content.Outlook\Z4JHZREX\"/>
    </mc:Choice>
  </mc:AlternateContent>
  <xr:revisionPtr revIDLastSave="0" documentId="13_ncr:1_{4269A756-742D-41C1-A2C9-578AB62A884E}" xr6:coauthVersionLast="47" xr6:coauthVersionMax="47" xr10:uidLastSave="{00000000-0000-0000-0000-000000000000}"/>
  <bookViews>
    <workbookView xWindow="28680" yWindow="-120" windowWidth="29040" windowHeight="15720" tabRatio="689" xr2:uid="{EBFCB5C4-CF05-487E-A256-2E7D98A63623}"/>
  </bookViews>
  <sheets>
    <sheet name="Fund" sheetId="2" r:id="rId1"/>
    <sheet name="Fund Type" sheetId="3" r:id="rId2"/>
    <sheet name="Projects" sheetId="4" r:id="rId3"/>
    <sheet name="Project Type" sheetId="5" r:id="rId4"/>
    <sheet name="TOPS" sheetId="6" r:id="rId5"/>
    <sheet name="TOPS Group" sheetId="7" r:id="rId6"/>
    <sheet name="Department" sheetId="8" r:id="rId7"/>
    <sheet name="Location" sheetId="9" r:id="rId8"/>
    <sheet name="Division" sheetId="10" r:id="rId9"/>
    <sheet name="Subdivision" sheetId="11" r:id="rId10"/>
    <sheet name="Object" sheetId="12" r:id="rId11"/>
    <sheet name="Major Object" sheetId="13" r:id="rId12"/>
    <sheet name="GL Class" sheetId="14" r:id="rId13"/>
  </sheets>
  <definedNames>
    <definedName name="_xlnm._FilterDatabase" localSheetId="6" hidden="1">Department!$A$3:$B$555</definedName>
    <definedName name="_xlnm._FilterDatabase" localSheetId="8" hidden="1">Division!$A$3:$B$38</definedName>
    <definedName name="_xlnm._FilterDatabase" localSheetId="0" hidden="1">Fund!$A$3:$B$37</definedName>
    <definedName name="_xlnm._FilterDatabase" localSheetId="1" hidden="1">'Fund Type'!$A$3:$B$12</definedName>
    <definedName name="_xlnm._FilterDatabase" localSheetId="12" hidden="1">'GL Class'!$A$3:$B$60</definedName>
    <definedName name="_xlnm._FilterDatabase" localSheetId="7" hidden="1">Location!$A$3:$B$9</definedName>
    <definedName name="_xlnm._FilterDatabase" localSheetId="11" hidden="1">'Major Object'!$A$3:$B$12</definedName>
    <definedName name="_xlnm._FilterDatabase" localSheetId="10" hidden="1">Object!$A$3:$B$936</definedName>
    <definedName name="_xlnm._FilterDatabase" localSheetId="3" hidden="1">'Project Type'!$A$3:$B$12</definedName>
    <definedName name="_xlnm._FilterDatabase" localSheetId="2" hidden="1">Projects!$A$3:$B$3023</definedName>
    <definedName name="_xlnm._FilterDatabase" localSheetId="9" hidden="1">Subdivision!$A$3:$B$104</definedName>
    <definedName name="_xlnm._FilterDatabase" localSheetId="4" hidden="1">TOPS!$A$3:$B$504</definedName>
    <definedName name="_xlnm._FilterDatabase" localSheetId="5" hidden="1">'TOPS Group'!$A$3:$B$49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68" i="8" l="1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12" i="13"/>
  <c r="A11" i="13"/>
  <c r="A10" i="13"/>
  <c r="A9" i="13"/>
  <c r="A8" i="13"/>
  <c r="A7" i="13"/>
  <c r="A6" i="13"/>
  <c r="A5" i="13"/>
  <c r="A4" i="13"/>
  <c r="A104" i="11"/>
  <c r="A103" i="11"/>
  <c r="A102" i="11"/>
  <c r="A101" i="11"/>
  <c r="A100" i="11"/>
  <c r="A99" i="11"/>
  <c r="A98" i="11"/>
  <c r="A97" i="11"/>
  <c r="A96" i="11"/>
  <c r="A95" i="11"/>
  <c r="A94" i="11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9" i="9"/>
  <c r="A8" i="9"/>
  <c r="A7" i="9"/>
  <c r="A6" i="9"/>
  <c r="A5" i="9"/>
  <c r="A4" i="9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12" i="5"/>
  <c r="A11" i="5"/>
  <c r="A10" i="5"/>
  <c r="A9" i="5"/>
  <c r="A8" i="5"/>
  <c r="A7" i="5"/>
  <c r="A6" i="5"/>
  <c r="A5" i="5"/>
  <c r="A4" i="5"/>
  <c r="A12" i="3"/>
  <c r="A11" i="3"/>
  <c r="A10" i="3"/>
  <c r="A9" i="3"/>
  <c r="A8" i="3"/>
  <c r="A7" i="3"/>
  <c r="A6" i="3"/>
  <c r="A5" i="3"/>
  <c r="A4" i="3"/>
</calcChain>
</file>

<file path=xl/sharedStrings.xml><?xml version="1.0" encoding="utf-8"?>
<sst xmlns="http://schemas.openxmlformats.org/spreadsheetml/2006/main" count="10145" uniqueCount="9370">
  <si>
    <t>Description</t>
  </si>
  <si>
    <t>FUND</t>
  </si>
  <si>
    <t xml:space="preserve">General Fund Unrestricted </t>
  </si>
  <si>
    <t xml:space="preserve">General Fund Restricted </t>
  </si>
  <si>
    <t>GF Unrestricted One-Time Funds</t>
  </si>
  <si>
    <t>Bond Int &amp; Red Fund, Series A</t>
  </si>
  <si>
    <t>Bond Int &amp; Red Fund, Series B</t>
  </si>
  <si>
    <t>Bond Int &amp; Red Fund, Series C</t>
  </si>
  <si>
    <t>Bond Interest &amp; Redemp Fund</t>
  </si>
  <si>
    <t>Bookstore Fund</t>
  </si>
  <si>
    <t>Child Development Fund</t>
  </si>
  <si>
    <t>Capital Outlay Projects Fund</t>
  </si>
  <si>
    <t>Bond Fund, Measure E</t>
  </si>
  <si>
    <t>Bond Fund, Measure Q</t>
  </si>
  <si>
    <t>Fixed Assets</t>
  </si>
  <si>
    <t>Cash Flow Fund</t>
  </si>
  <si>
    <t>Property and Liability Fund</t>
  </si>
  <si>
    <t>Workers' Compensation Fund</t>
  </si>
  <si>
    <t>Retiree Benefits Fund</t>
  </si>
  <si>
    <t>Associated Students Fund</t>
  </si>
  <si>
    <t>Representation Fee Trust Fund</t>
  </si>
  <si>
    <t>Student Financial Aid Fund</t>
  </si>
  <si>
    <t>Community Education Fund</t>
  </si>
  <si>
    <t>Retiree Benefits - Irrevocable</t>
  </si>
  <si>
    <t>Diversified Trust Fund</t>
  </si>
  <si>
    <t>Diversified Agency Fund</t>
  </si>
  <si>
    <t>Fiscal Agent Custodian Fund</t>
  </si>
  <si>
    <t>Foundation Gen Op Fund Uninvst</t>
  </si>
  <si>
    <t>Foundation Gen Op Fund Invest</t>
  </si>
  <si>
    <t>Foundation Trust Fund Uninvest</t>
  </si>
  <si>
    <t>Foundation Trust Fund Invested</t>
  </si>
  <si>
    <t>Foundation Scholar Fund Uninvt</t>
  </si>
  <si>
    <t>Foundation Scholar Fund Invest</t>
  </si>
  <si>
    <t>Foundation Rest Rev Fund Uninv</t>
  </si>
  <si>
    <t>Foundation Rest Rev Fund Invst</t>
  </si>
  <si>
    <t>Foundation Endowment Fund</t>
  </si>
  <si>
    <t>General Fund</t>
  </si>
  <si>
    <t>Debt Service Funds</t>
  </si>
  <si>
    <t>Special Revenue Funds</t>
  </si>
  <si>
    <t>Capital Projects Funds</t>
  </si>
  <si>
    <t>GASB Adjustment Fund</t>
  </si>
  <si>
    <t>Internal Service Funds</t>
  </si>
  <si>
    <t>Trust Funds</t>
  </si>
  <si>
    <t>Agency Funds</t>
  </si>
  <si>
    <t>Foundations</t>
  </si>
  <si>
    <t>General Purpose</t>
  </si>
  <si>
    <t>General Purpose Carryover</t>
  </si>
  <si>
    <t>Enrollment Investment</t>
  </si>
  <si>
    <t>RAR Funds</t>
  </si>
  <si>
    <t>COVID PPE</t>
  </si>
  <si>
    <t>Leadership Academy</t>
  </si>
  <si>
    <t>SRP Savings/Cost</t>
  </si>
  <si>
    <t>Federal Projects</t>
  </si>
  <si>
    <t>ARRA State Funds Stabilization</t>
  </si>
  <si>
    <t>Allied Health-Pharm Tech(ARRA)</t>
  </si>
  <si>
    <t>Americorps FYMP - Year 1</t>
  </si>
  <si>
    <t>Americorps FYMP - Year 2</t>
  </si>
  <si>
    <t>Americorps FYMP - Year 3</t>
  </si>
  <si>
    <t>Americorps SCC TRMDP - Yr 1</t>
  </si>
  <si>
    <t>Americorps SAC TRMDP - Yr 2</t>
  </si>
  <si>
    <t>Americorps SAC TRMDP - Yr 3</t>
  </si>
  <si>
    <t>Americorps SCC TRMDP - Yr 2</t>
  </si>
  <si>
    <t>Americorps (LHTP) - Yr 1</t>
  </si>
  <si>
    <t>Americorps (LHTP) - Yr 2</t>
  </si>
  <si>
    <t>Cal GRIP Subaward - SCC</t>
  </si>
  <si>
    <t>Cal GRIP Subaward - SAC</t>
  </si>
  <si>
    <t>Bridge to Engineering Program</t>
  </si>
  <si>
    <t>Bridge to Engineering-Yr 2</t>
  </si>
  <si>
    <t>Bridge to Engineering-Yr 3</t>
  </si>
  <si>
    <t>Bridge to Engineering-Yr 4</t>
  </si>
  <si>
    <t>231 Adult Basic Education</t>
  </si>
  <si>
    <t>231 Adult Secondary Education</t>
  </si>
  <si>
    <t>231 English as a 2nd Language</t>
  </si>
  <si>
    <t>231 Family Literacy</t>
  </si>
  <si>
    <t>231 Vocational Literacy</t>
  </si>
  <si>
    <t>ABE Citizenship Preparation</t>
  </si>
  <si>
    <t>English Lit Civics Education 1</t>
  </si>
  <si>
    <t>Jail 225 Adult Basic Education</t>
  </si>
  <si>
    <t>Jail 225 Adult Second Ed GED</t>
  </si>
  <si>
    <t>Jail 225 English as a 2nd Lang</t>
  </si>
  <si>
    <t>Regional Resource Center</t>
  </si>
  <si>
    <t xml:space="preserve">DoL Strengthening CC Training </t>
  </si>
  <si>
    <t>231 Adult Basic Education PY</t>
  </si>
  <si>
    <t>231 Adult Secondary Ed PY</t>
  </si>
  <si>
    <t>231 English as a 2nd Lang PY</t>
  </si>
  <si>
    <t>231 Family Literacy PY</t>
  </si>
  <si>
    <t>231 Vocational Literacy PY</t>
  </si>
  <si>
    <t>ABE Citizenship Preparation PY</t>
  </si>
  <si>
    <t>English Lit Civics Ed 1 PY</t>
  </si>
  <si>
    <t>Jail 225 Adult Basic Ed PY</t>
  </si>
  <si>
    <t>Jail 225 Adult Sec Ed GED PY</t>
  </si>
  <si>
    <t>Jail 225 English 2nd Lang PY</t>
  </si>
  <si>
    <t>Regional Resource Center PY</t>
  </si>
  <si>
    <t>Emergency Financial Aid SFRF</t>
  </si>
  <si>
    <t>243 IELCE/IET Program Dvlp.</t>
  </si>
  <si>
    <t>ARRA Coop Contract - WA III #1</t>
  </si>
  <si>
    <t>ARRA Coop Contract - WA III #2</t>
  </si>
  <si>
    <t>BIE - Expanding Franchise-Yr 1</t>
  </si>
  <si>
    <t>BIE - Expanding Franchise-Yr 2</t>
  </si>
  <si>
    <t>CA Construction Contr Prog Yr2</t>
  </si>
  <si>
    <t>CA Construction Contr Prog</t>
  </si>
  <si>
    <t>CAMP - SCC Yr 1</t>
  </si>
  <si>
    <t>CAMP - SCC Yr 2</t>
  </si>
  <si>
    <t>CAMP - SCC Yr 3</t>
  </si>
  <si>
    <t>CAMP - SCC Yr 4</t>
  </si>
  <si>
    <t>CAMP - SCC Yr 5</t>
  </si>
  <si>
    <t>CCAMPIS - Year 1</t>
  </si>
  <si>
    <t>CCAMPIS - Year 2</t>
  </si>
  <si>
    <t>CCAMPIS - Year 3</t>
  </si>
  <si>
    <t>CCAMPIS - Year 4</t>
  </si>
  <si>
    <t>CA Early Childhood Mentor Prog</t>
  </si>
  <si>
    <t>CDC - ARRA Fac Renovtn/Repr</t>
  </si>
  <si>
    <t>CCAMPIS II - Yr 1</t>
  </si>
  <si>
    <t>CA ECMP FY 13/14</t>
  </si>
  <si>
    <t>CaSGC-MESA</t>
  </si>
  <si>
    <t>CCAMPIS II - Yr 2</t>
  </si>
  <si>
    <t xml:space="preserve">CDC Infant Toddler Resource </t>
  </si>
  <si>
    <t>CDC ARRA Infant Toddler Resrce</t>
  </si>
  <si>
    <t>CA ECMP FY 14/15</t>
  </si>
  <si>
    <t>CCAMPIS II - Yr 3</t>
  </si>
  <si>
    <t>CCAMPIS II - Yr 4</t>
  </si>
  <si>
    <t>CRRSAA HEERF 2 - Student Aid</t>
  </si>
  <si>
    <t>CCRAA - Year 1</t>
  </si>
  <si>
    <t>CCRAA - Year 2</t>
  </si>
  <si>
    <t>20-21 COVID-19 Block Grant Fed</t>
  </si>
  <si>
    <t>CARES Act - Student Aid</t>
  </si>
  <si>
    <t>Child Care Food Program</t>
  </si>
  <si>
    <t>Child Care Food Prog - PY</t>
  </si>
  <si>
    <t>CARES Act - Institutional Aid</t>
  </si>
  <si>
    <t>CARES Act - MSI</t>
  </si>
  <si>
    <t>CRRSAA HEERF 2 - Institutional</t>
  </si>
  <si>
    <t>State Preschool Food Program</t>
  </si>
  <si>
    <t>2018 CCAMPIS - SCC Yr 1</t>
  </si>
  <si>
    <t>2018 CCAMPIS - SCC Yr 2</t>
  </si>
  <si>
    <t>2018 CCAMPIS - SCC Yr 3</t>
  </si>
  <si>
    <t>2018 CCAMPIS - SCC Yr 4</t>
  </si>
  <si>
    <t>Child Develop Instr Materials</t>
  </si>
  <si>
    <t>Child Dev Training Consortium</t>
  </si>
  <si>
    <t xml:space="preserve">Econ Dev - CITD STEP Global </t>
  </si>
  <si>
    <t xml:space="preserve">Econ Dev - CITD STEP </t>
  </si>
  <si>
    <t>Econ Dev - CITD Step II</t>
  </si>
  <si>
    <t>School-Age Resource</t>
  </si>
  <si>
    <t>Econ Dev - CITD STEP LRCCD</t>
  </si>
  <si>
    <t>2017 CCAMPIS - SAC Yr 1</t>
  </si>
  <si>
    <t>2017 CCAMPIS - SAC Yr 2</t>
  </si>
  <si>
    <t>2017 CCAMPIS - SAC Yr 3</t>
  </si>
  <si>
    <t>Pre-K Resource Grant</t>
  </si>
  <si>
    <t>CAMP II - SCC Yr 1</t>
  </si>
  <si>
    <t>CAMP II - SCC Yr 2</t>
  </si>
  <si>
    <t>CAMP II - SCC Yr 3</t>
  </si>
  <si>
    <t>CAMP II - SCC Yr 4</t>
  </si>
  <si>
    <t>CAMP II - SCC Yr 5</t>
  </si>
  <si>
    <t>CAMP II - SCC Yr 1 - PY</t>
  </si>
  <si>
    <t>CITD STEP 16-17</t>
  </si>
  <si>
    <t>2017 CCAMPIS - SAC Yr 4</t>
  </si>
  <si>
    <t>CRRSAA HEERF 2 - MSI</t>
  </si>
  <si>
    <t>Network For a Healthy CA Yr 1</t>
  </si>
  <si>
    <t>Network For a Healthy CA Yr 2</t>
  </si>
  <si>
    <t>Network For a Healthy CA Yr 3</t>
  </si>
  <si>
    <t>Network for Healthy CA 2011/12</t>
  </si>
  <si>
    <t>Network for Healthy CA 2012/13</t>
  </si>
  <si>
    <t>Child Dev CRRSA COVID</t>
  </si>
  <si>
    <t>ARPA COVID - CCTR Stipend</t>
  </si>
  <si>
    <t xml:space="preserve">ARRA - Early Learning Mentor </t>
  </si>
  <si>
    <t>EHS Start Up</t>
  </si>
  <si>
    <t>EHS Start Up TTA</t>
  </si>
  <si>
    <t>EHS Operating Yr 1</t>
  </si>
  <si>
    <t>EHS Operating Yr 2</t>
  </si>
  <si>
    <t>EHS Operating Yr 3</t>
  </si>
  <si>
    <t>EHS Operating 2013</t>
  </si>
  <si>
    <t>EHS Operating 2014</t>
  </si>
  <si>
    <t>EHS Operating TTA Yr 1</t>
  </si>
  <si>
    <t>EHS Operating TTA Yr 2</t>
  </si>
  <si>
    <t>EHS Operating TTA Yr 3</t>
  </si>
  <si>
    <t>EHS Operating TTA 2013</t>
  </si>
  <si>
    <t>EHS Operating TTA 2014</t>
  </si>
  <si>
    <t>CC Summit Initiative Program</t>
  </si>
  <si>
    <t>CC Initiative for Egypt</t>
  </si>
  <si>
    <t>EHS Emergency Supp'l COVID</t>
  </si>
  <si>
    <t>EHS Emergency ARP COVID</t>
  </si>
  <si>
    <t>ARPA COVID - CSPP Stipend</t>
  </si>
  <si>
    <t>EHS Operating 2015</t>
  </si>
  <si>
    <t>EHS Operating TTA 2015</t>
  </si>
  <si>
    <t>EHS Operating 2016</t>
  </si>
  <si>
    <t>EHS Operating TTA 2016</t>
  </si>
  <si>
    <t>EHS Operating 2017</t>
  </si>
  <si>
    <t>EHS Operating TTA 2017</t>
  </si>
  <si>
    <t>EHS Operating 2018</t>
  </si>
  <si>
    <t>EHS Operating TTA 2018</t>
  </si>
  <si>
    <t>EHS Operating 2019</t>
  </si>
  <si>
    <t>EHS Operating TTA 2019</t>
  </si>
  <si>
    <t>EHS Operating 2020</t>
  </si>
  <si>
    <t>EHS Operating TTA 2020</t>
  </si>
  <si>
    <t>EHS Operating 2021</t>
  </si>
  <si>
    <t>EHS Operating TTA 2021</t>
  </si>
  <si>
    <t>EHS COVID 2020</t>
  </si>
  <si>
    <t>CaSBDC SBA CSUF Augmentation</t>
  </si>
  <si>
    <t>EHS Operating 2022</t>
  </si>
  <si>
    <t>EHS Operating TTA 2022</t>
  </si>
  <si>
    <t>EHS Operating 2023</t>
  </si>
  <si>
    <t>EHS Operating TTA 2023</t>
  </si>
  <si>
    <t>EHS Operating 2024</t>
  </si>
  <si>
    <t>EHS Operating TTA 2024</t>
  </si>
  <si>
    <t>SBA CSUF 2006</t>
  </si>
  <si>
    <t>SBA CSUF 2007</t>
  </si>
  <si>
    <t>SBA CSUF 2008</t>
  </si>
  <si>
    <t>SBA CSUF 2009</t>
  </si>
  <si>
    <t>SBA CSUF 2010</t>
  </si>
  <si>
    <t>SBA CSUF 2011</t>
  </si>
  <si>
    <t>SBA CSUF 2012</t>
  </si>
  <si>
    <t>SBA CSUF 2013</t>
  </si>
  <si>
    <t>SBA CSUF 2014</t>
  </si>
  <si>
    <t>SBA CSUF 2015</t>
  </si>
  <si>
    <t>SBA CSUF 2012 One-Time</t>
  </si>
  <si>
    <t>SBA CSUF 2014 PY</t>
  </si>
  <si>
    <t>SBA CSUF 2016</t>
  </si>
  <si>
    <t>SBA CSUF 2017</t>
  </si>
  <si>
    <t>SBA CSUF 2018</t>
  </si>
  <si>
    <t>SBA CSUF 2019</t>
  </si>
  <si>
    <t>SBA CSUF 2020</t>
  </si>
  <si>
    <t>OCSBDC CARES DO 20/21</t>
  </si>
  <si>
    <t>SBA CSUF 2021</t>
  </si>
  <si>
    <t>SBA CSUF 2022</t>
  </si>
  <si>
    <t>SBA CSUF 2023</t>
  </si>
  <si>
    <t>SBA CSUF 2024</t>
  </si>
  <si>
    <t>ARP HEERF 3 - Student Aid</t>
  </si>
  <si>
    <t>ARP HEERF 3 - Institutional</t>
  </si>
  <si>
    <t>ARP HEERF 3 - MSI</t>
  </si>
  <si>
    <t>CFCP - Digital Divide</t>
  </si>
  <si>
    <t>ARPA CCTR One-Time Stipend</t>
  </si>
  <si>
    <t>AB110 CCTR Rate Supplemnt ARPA</t>
  </si>
  <si>
    <t>AB179 CCTR OneTime Stipend ARP</t>
  </si>
  <si>
    <t>AB185 CSPP Rate Supplemnt ARPA</t>
  </si>
  <si>
    <t>Ecpanding Patways to CC - UCI</t>
  </si>
  <si>
    <t>CACFP Emgrncy Operational Cost</t>
  </si>
  <si>
    <t>ARPA Licensed Facility Stipend</t>
  </si>
  <si>
    <t>Academic Competitiveness Grant</t>
  </si>
  <si>
    <t>Nursing Loans Program</t>
  </si>
  <si>
    <t>Pell Grant</t>
  </si>
  <si>
    <t>Perkins Loan</t>
  </si>
  <si>
    <t>Academic Competitiveness-PY</t>
  </si>
  <si>
    <t>Perkins Loan-PY</t>
  </si>
  <si>
    <t>FEMA Local Hazard Mitigation</t>
  </si>
  <si>
    <t>Gear Up II - Year 1</t>
  </si>
  <si>
    <t>Gear Up II - Year 2</t>
  </si>
  <si>
    <t>Gear Up II - Year 3</t>
  </si>
  <si>
    <t>Gear Up II - Year 4</t>
  </si>
  <si>
    <t>Gear Up II - Year 5</t>
  </si>
  <si>
    <t>Gear Up III - Year 1</t>
  </si>
  <si>
    <t>Gear Up III - Year 2</t>
  </si>
  <si>
    <t>Gear Up III - Year 3</t>
  </si>
  <si>
    <t>Gear Up III - Year 4</t>
  </si>
  <si>
    <t>Gear Up III - Year 5</t>
  </si>
  <si>
    <t>Gear Up II - Year 6</t>
  </si>
  <si>
    <t>GEAR Up III - Year 6</t>
  </si>
  <si>
    <t>GEAR Up IV - Year 1</t>
  </si>
  <si>
    <t>GEAR Up IV - Year 2</t>
  </si>
  <si>
    <t>GEAR Up IV - Year 3</t>
  </si>
  <si>
    <t>GEAR Up IV - Year 4</t>
  </si>
  <si>
    <t>GEAR Up IV - Year 5</t>
  </si>
  <si>
    <t xml:space="preserve"> Gear Up IV - Year 6</t>
  </si>
  <si>
    <t>GearUp Planning/Evaluation RTI</t>
  </si>
  <si>
    <t>GearUp - Implementation</t>
  </si>
  <si>
    <t>SSS Regular II SCC - Yr. 1</t>
  </si>
  <si>
    <t>SSS Regular II SCC - Yr. 2</t>
  </si>
  <si>
    <t>SSS Regular II SCC - Yrs 3 - 5</t>
  </si>
  <si>
    <t>SSS Veterans SCC - Yr. 1</t>
  </si>
  <si>
    <t>SSS Veterans SCC - Yr. 2</t>
  </si>
  <si>
    <t>SSS Veterans I SCC - Yrs 3 - 5</t>
  </si>
  <si>
    <t>SSS Veterans II SAC - Yr. 1</t>
  </si>
  <si>
    <t>SSS Veterans II SAC - Yr. 2</t>
  </si>
  <si>
    <t>SSS Veterans II SAC - Yrs 2-5</t>
  </si>
  <si>
    <t>Systemic Dsgn STEM Success Yr1</t>
  </si>
  <si>
    <t>Systmc Dsgn STEM Success Yr1-5</t>
  </si>
  <si>
    <t>CAMP IV - SCC Yr. 1</t>
  </si>
  <si>
    <t>CAMP IV - SCC Yr. 2</t>
  </si>
  <si>
    <t>CAMP IV - SCC Yr. 3</t>
  </si>
  <si>
    <t>CAMP IV - SCC Yr. 4</t>
  </si>
  <si>
    <t>CAMP IV - SCC Yr. 5</t>
  </si>
  <si>
    <t>EMT/Nursing Cont Educ Program</t>
  </si>
  <si>
    <t>EMT/Nursing Cont Ed Program II</t>
  </si>
  <si>
    <t>Head Start HSLI Ptnrshp - Yr 1</t>
  </si>
  <si>
    <t>Head Start HSLI Ptnrshp - Yr 2</t>
  </si>
  <si>
    <t>Head Start HSLI Ptnrshp - Yr 3</t>
  </si>
  <si>
    <t>Head Start HSLI Ptnrshp - Yr 4</t>
  </si>
  <si>
    <t>Head Start HSLI Ptnrshp - Yr 5</t>
  </si>
  <si>
    <t>Upward Bound Rglar SAC Yrs 1-5</t>
  </si>
  <si>
    <t>Upward Bound Regular SAC Yr 2</t>
  </si>
  <si>
    <t>Upward Bound Regular SAC Yr 3</t>
  </si>
  <si>
    <t>HUD - HSIAC Parent/Childcare</t>
  </si>
  <si>
    <t>SSS Teacher Prep Prgm Yrs 1-5</t>
  </si>
  <si>
    <t>Nursing Workforce Diversity Y3</t>
  </si>
  <si>
    <t>Launching AAPI Center Yr. 1-5</t>
  </si>
  <si>
    <t>Voc Rehab Srvcs to State</t>
  </si>
  <si>
    <t>Voc Rehab Srvcs to State - PY</t>
  </si>
  <si>
    <t>Job Tech Ctr - Green Econ Trng</t>
  </si>
  <si>
    <t>Job Tech Ctr - 2010/11 Carryov</t>
  </si>
  <si>
    <t>Learn &amp; Serve America</t>
  </si>
  <si>
    <t xml:space="preserve">LA/OC Regional Consortium </t>
  </si>
  <si>
    <t>FA-Regional Consortia</t>
  </si>
  <si>
    <t>Regional Collaboration &amp; Coord</t>
  </si>
  <si>
    <t>Placeholder for future purpose</t>
  </si>
  <si>
    <t>NSF INCLUDES Alliance - STEM</t>
  </si>
  <si>
    <t>NSF - Bridge to Biotech - Yr 2</t>
  </si>
  <si>
    <t>NSF - Bridge to Biotech - Yr 3</t>
  </si>
  <si>
    <t>NSF - CFEST, Inc.</t>
  </si>
  <si>
    <t>NSF - TEST:UP</t>
  </si>
  <si>
    <t>NSF S - STEM</t>
  </si>
  <si>
    <t>Convergence Tech Ctr Partnrshp</t>
  </si>
  <si>
    <t>NSF - TASEL - M</t>
  </si>
  <si>
    <t>NSF - FULL MT 2</t>
  </si>
  <si>
    <t>NSF-Fullerton Mathematics Teac</t>
  </si>
  <si>
    <t>Perkins IB-Vocational Research</t>
  </si>
  <si>
    <t>OC Women's Business Ctr-Yr 1</t>
  </si>
  <si>
    <t>OC Women's Business Ctr-Yr 2</t>
  </si>
  <si>
    <t>OC Women's Business Ctr-Yr 3</t>
  </si>
  <si>
    <t>OC Women's Business Ctr-Yr 4</t>
  </si>
  <si>
    <t>OC Women's Business Ctr-Yr 5</t>
  </si>
  <si>
    <t>OC Women's Business Ctr -11/12</t>
  </si>
  <si>
    <t>OC Women's Business Ctr II - Y</t>
  </si>
  <si>
    <t>Citizenship &amp; Integration Prgm</t>
  </si>
  <si>
    <t>NSF - IUSE SAC</t>
  </si>
  <si>
    <t>NSF - ATE SAC</t>
  </si>
  <si>
    <t>CyberSecurity Frst Rspndr Grnt</t>
  </si>
  <si>
    <t>Project RAISE</t>
  </si>
  <si>
    <t>Project RAISER 2021-2026</t>
  </si>
  <si>
    <t>Student Support Svcs V - Yr 1</t>
  </si>
  <si>
    <t>Student Support Svcs V - Yr 2</t>
  </si>
  <si>
    <t>Student Support Svcs V - Yr 3</t>
  </si>
  <si>
    <t>Student Support Svcs V - Yr 4</t>
  </si>
  <si>
    <t>Student Support Svcs V - Yr 5</t>
  </si>
  <si>
    <t>SSS Veterans - Yr 1</t>
  </si>
  <si>
    <t>SSS Veterans - Yr 2</t>
  </si>
  <si>
    <t>SSS Veterans - Yr 3</t>
  </si>
  <si>
    <t>SSS Veterans - Yr 4</t>
  </si>
  <si>
    <t>SSS Veterans - Yr 5</t>
  </si>
  <si>
    <t>RHORC-NCLEX Course Revision</t>
  </si>
  <si>
    <t>SBA Jobs Act CSUF - CITD</t>
  </si>
  <si>
    <t>SBA Jobs Act CSUF - SBDC</t>
  </si>
  <si>
    <t>Seeds to Trees</t>
  </si>
  <si>
    <t>NSF-STEM P4Climate</t>
  </si>
  <si>
    <t>SSS Regular - Yr 1</t>
  </si>
  <si>
    <t>SSS Regular - Yr 2</t>
  </si>
  <si>
    <t>SSS Regular - Yr 3</t>
  </si>
  <si>
    <t>SSS Regular - Yr 4</t>
  </si>
  <si>
    <t>SSS Regular - Yr 5</t>
  </si>
  <si>
    <t>Student Support Svcs III -Yr 1</t>
  </si>
  <si>
    <t>Student Support Svcs III -Yr 2</t>
  </si>
  <si>
    <t>Student Support Svcs III -Yr 3</t>
  </si>
  <si>
    <t>Student Support Svcs III -Yr 4</t>
  </si>
  <si>
    <t>Student Support Svcs III -Yr 5</t>
  </si>
  <si>
    <t>Student Support Svcs IV - Yr 1</t>
  </si>
  <si>
    <t>Student Support Svcs IV - Yr 2</t>
  </si>
  <si>
    <t>Student Support Svcs IV - Yr 3</t>
  </si>
  <si>
    <t>Student Support Svcs IV - Yr 4</t>
  </si>
  <si>
    <t>Student Support Svcs IV - Yr 5</t>
  </si>
  <si>
    <t>Title III - SCC - Year 1</t>
  </si>
  <si>
    <t>Title III - SCC - Year 2</t>
  </si>
  <si>
    <t>Title III - SCC - Year 3</t>
  </si>
  <si>
    <t>Title III - SCC - Year 4</t>
  </si>
  <si>
    <t>Title III - SCC - Year 5</t>
  </si>
  <si>
    <t>Title III - HSI-STEM Coop Gran</t>
  </si>
  <si>
    <t>Title III - HSI-STEM (Yr 2)</t>
  </si>
  <si>
    <t>Title III - HSI-STEM (Yr 3)</t>
  </si>
  <si>
    <t>Title III - HSI-STEM (Yr 4)</t>
  </si>
  <si>
    <t>Title III - HSI-STEM (Yr 5)</t>
  </si>
  <si>
    <t>Title V HSI Coop Grant-Year 1</t>
  </si>
  <si>
    <t>Title V HSI Coop Grant-Year 2</t>
  </si>
  <si>
    <t>Title V HSI Coop Grant-Year 3</t>
  </si>
  <si>
    <t xml:space="preserve">Title V HSI Coop Grant-Year 4 </t>
  </si>
  <si>
    <t>Title V HSI Coop Grant-Year 5</t>
  </si>
  <si>
    <t>Title V SCC Dev HSI Prog Yr 1</t>
  </si>
  <si>
    <t>Title V SCC Dev HSI Prog Yr 2</t>
  </si>
  <si>
    <t>Title V SCC Dev HSI Prog Yr 3</t>
  </si>
  <si>
    <t>Title V SCC Dev HSI Prog Yr 4</t>
  </si>
  <si>
    <t>Title V SCC Dev HSI Prog Yr 5</t>
  </si>
  <si>
    <t>TANF - Welfare to Work</t>
  </si>
  <si>
    <t>TANF - Welfare to Work-PY</t>
  </si>
  <si>
    <t>Trans Math Majors 2 Teachng</t>
  </si>
  <si>
    <t xml:space="preserve">CTE Pathway to Cert&amp;Degr Prgm </t>
  </si>
  <si>
    <t>Title III - HSI-STEM 2 (Yr 1)</t>
  </si>
  <si>
    <t>Title III - HSI-STEM 2 (Yr 2)</t>
  </si>
  <si>
    <t>Title III - HSI-STEM 2 (Yr 3)</t>
  </si>
  <si>
    <t>Title III - HSI-STEM 2 (Yr 4)</t>
  </si>
  <si>
    <t>Title III - HSI-STEM 2 (Yr 5)</t>
  </si>
  <si>
    <t>Talent Search III - Year 1</t>
  </si>
  <si>
    <t>Talent Search III - Year 2</t>
  </si>
  <si>
    <t>Talent Search III - Year 3</t>
  </si>
  <si>
    <t>Talent Search III - Year 4</t>
  </si>
  <si>
    <t>Talent Search III - Year 5</t>
  </si>
  <si>
    <t>Talent Search IV - Year 1</t>
  </si>
  <si>
    <t>Talent Search IV - Year 2</t>
  </si>
  <si>
    <t>Talent Search IV - Year 3</t>
  </si>
  <si>
    <t>Talent Search IV - Year 4</t>
  </si>
  <si>
    <t>Talent Search IV - Year 5</t>
  </si>
  <si>
    <t>Upward Bound II - Year 1</t>
  </si>
  <si>
    <t>Upward Bound II - Year 2</t>
  </si>
  <si>
    <t>Upward Bound II - Year 3</t>
  </si>
  <si>
    <t>Upward Bound II - Year 4</t>
  </si>
  <si>
    <t>Upward Bound II - Year 5</t>
  </si>
  <si>
    <t>Upward Bound III - Year 1</t>
  </si>
  <si>
    <t>Upward Bound III - Year 2</t>
  </si>
  <si>
    <t>Upward Bound III - Year 3</t>
  </si>
  <si>
    <t>Upward Bound III - Year 4</t>
  </si>
  <si>
    <t>Upward Bound III - Year 5</t>
  </si>
  <si>
    <t>Upward Bound Supplement - Yr 1</t>
  </si>
  <si>
    <t>Upward Bound Supplement - Yr 2</t>
  </si>
  <si>
    <t>Upward Bound Supplement - Yr 3</t>
  </si>
  <si>
    <t>Upward Bound Supplement - Yr 4</t>
  </si>
  <si>
    <t>Upward Bound Supplement - Yr 5</t>
  </si>
  <si>
    <t>Upward Bound IV - Year 1</t>
  </si>
  <si>
    <t>Upward Bound IV - Year 2</t>
  </si>
  <si>
    <t>Upward Bound IV - Year 3</t>
  </si>
  <si>
    <t>Upward Bound IV - Year 4</t>
  </si>
  <si>
    <t>Upward Bound IV - Year 5</t>
  </si>
  <si>
    <t>USDA Prtnrshp-Trnsfr Success 1</t>
  </si>
  <si>
    <t>USDA Prtnrshp-Trnsfr Success 2</t>
  </si>
  <si>
    <t>Youth STEM - SAWIB</t>
  </si>
  <si>
    <t>USDA HSI CSUF U-ACRE 3.0</t>
  </si>
  <si>
    <t>Upward Bound Math &amp; Sci - Yr 1</t>
  </si>
  <si>
    <t>Upward Bound Math &amp; Sci - Yr 2</t>
  </si>
  <si>
    <t>Upward Bound Math &amp; Sci - Yr 3</t>
  </si>
  <si>
    <t>Upward Bound Math &amp; Sci - Yr 4</t>
  </si>
  <si>
    <t>Upward Bound Math &amp; Sci - Yr 5</t>
  </si>
  <si>
    <t>Upward Bound Veter Prog - Yr 1</t>
  </si>
  <si>
    <t>Upward Bound Veter Prog - Yr 2</t>
  </si>
  <si>
    <t>Upward Bound Veter Prog - Yr 3</t>
  </si>
  <si>
    <t>Upward Bound Veter Prog - Yr 4</t>
  </si>
  <si>
    <t>Upward Bound Veter Prog - Yr 5</t>
  </si>
  <si>
    <t>Talent Search V - Year 1</t>
  </si>
  <si>
    <t>Talent Search V - Year 2</t>
  </si>
  <si>
    <t>Talent Search V - Year 3</t>
  </si>
  <si>
    <t>Talent Search V - Year 4</t>
  </si>
  <si>
    <t>Talent Search V - Year 5</t>
  </si>
  <si>
    <t>Upward Bound Math &amp; Sci II-Yr1</t>
  </si>
  <si>
    <t>Upward Bound Math &amp; Sci II-Yr2</t>
  </si>
  <si>
    <t>Upward Bound Math &amp; Sci II-Yr3</t>
  </si>
  <si>
    <t>Upward Bound Math &amp; Sci II-Yr4</t>
  </si>
  <si>
    <t>Upward Bound Math &amp; Sci II-Yr5</t>
  </si>
  <si>
    <t>Upward Bound Vets Prog II-Yr 1</t>
  </si>
  <si>
    <t>Upward Bound Vets Prog II-Yr 2</t>
  </si>
  <si>
    <t>Upward Bound Vets Prog II-Yr 3</t>
  </si>
  <si>
    <t>Upward Bound Vets Prog II-Yr 4</t>
  </si>
  <si>
    <t>Upward Bound Vets Prog II-Yr 5</t>
  </si>
  <si>
    <t>SSS Regular Program-Yr1</t>
  </si>
  <si>
    <t>Upward Bnd Math &amp; Sc III Yr1-5</t>
  </si>
  <si>
    <t>Upward Bnd Math &amp; Sc III Yrs 2</t>
  </si>
  <si>
    <t>Upward Bnd Vets Prog III Yr1-5</t>
  </si>
  <si>
    <t xml:space="preserve">Talent Search V - Yr 1 of 5 </t>
  </si>
  <si>
    <t xml:space="preserve">VTEA/CTE IC-Accountability </t>
  </si>
  <si>
    <t>VTEA/CTE IC-Adm Partnershp Dev</t>
  </si>
  <si>
    <t>VTEA/CTE IC-C/I Auto Tech</t>
  </si>
  <si>
    <t>VTEA/CTE-IC-C/I Bus App Tech</t>
  </si>
  <si>
    <t>VTEA/CTE IC-C/I Comp Info Sci</t>
  </si>
  <si>
    <t xml:space="preserve">VTEA/CTE IC-C/I Digital Media </t>
  </si>
  <si>
    <t xml:space="preserve">VTEA/CTE IC-C/IEntertainment </t>
  </si>
  <si>
    <t>VTEA/CTE IC-C/I Fire Tech</t>
  </si>
  <si>
    <t>VTEA/CTE IC-C/I Gemology</t>
  </si>
  <si>
    <t>VTEA/CTE IC-C/I Machine Tech</t>
  </si>
  <si>
    <t>VTEA/CTE IC-C/I Nursing RN</t>
  </si>
  <si>
    <t>VTEA/CTE IC-C/I Occ Therapy</t>
  </si>
  <si>
    <t>VTEA/CTE IC-C/I Pharmacy Tech</t>
  </si>
  <si>
    <t>VTEA/CTE IC-C/I Public Works</t>
  </si>
  <si>
    <t>VTEA/CTE IC-C/I Support Svcs</t>
  </si>
  <si>
    <t>VTEA/CTE IC-C/I Surveying GIS</t>
  </si>
  <si>
    <t>VTEA/CTE IC-C/I Travel/Tourism</t>
  </si>
  <si>
    <t>VTEA/CTE IC-C/I TV &amp; Video</t>
  </si>
  <si>
    <t xml:space="preserve">VTEA/CTE IC-C/I Water Utility </t>
  </si>
  <si>
    <t>VTEA/CTE IC-Computer Repair</t>
  </si>
  <si>
    <t>VTEA/CTE IC-Graphc Arts/Design</t>
  </si>
  <si>
    <t>VTEA/CTE IC-Human/Child Dev</t>
  </si>
  <si>
    <t>VTEA/CTE IC-Nutrition Assess</t>
  </si>
  <si>
    <t>VTEA/CTE IC-Offc Skills Inmate</t>
  </si>
  <si>
    <t>VTEA/CTE IC-Professional Dev</t>
  </si>
  <si>
    <t>VTEA/CTE IC- Deaf/Hard of Hear</t>
  </si>
  <si>
    <t>VTEA/CTE IC-Placemnt/Workstudy</t>
  </si>
  <si>
    <t>VTEA/CTE IC-Tech Prp-Consortm</t>
  </si>
  <si>
    <t>VTEA/CTE IC-Tech Prp-Reg Coord</t>
  </si>
  <si>
    <t>VTEA/CTE IC-Accounting</t>
  </si>
  <si>
    <t>VTEA/CTE IC-Engr/Draftng Tech</t>
  </si>
  <si>
    <t>VTEA/CTE IC-Business Managemnt</t>
  </si>
  <si>
    <t>VTEA/CTE IC-Cosmetology/Barber</t>
  </si>
  <si>
    <t>VTEA/CTE IC-Information Tech</t>
  </si>
  <si>
    <t>VTEA/CTE IC-Real Estate</t>
  </si>
  <si>
    <t xml:space="preserve">VTEA/CTE IC-Entrepreneurship </t>
  </si>
  <si>
    <t>VTEA/CTE IC-Lab Science Tech</t>
  </si>
  <si>
    <t>VTEA/CTE IC-Office Tech/Comptr</t>
  </si>
  <si>
    <t>VTEA/CTE IC-Paralegal</t>
  </si>
  <si>
    <t>VTEA/CTE IC-Welding Technology</t>
  </si>
  <si>
    <t>CTE IC - Applied Photography</t>
  </si>
  <si>
    <t>CTE IC - Desktop Publishing</t>
  </si>
  <si>
    <t>CTE IC - Commercial Music</t>
  </si>
  <si>
    <t>CTE IC - International Busines</t>
  </si>
  <si>
    <t>CTE IC - Exercise Science</t>
  </si>
  <si>
    <t>CTE IC - Fashion Design</t>
  </si>
  <si>
    <t>CTE IC - Early Care &amp; Educatio</t>
  </si>
  <si>
    <t>CTE IC - Office Tech Web Assoc</t>
  </si>
  <si>
    <t>CTE-IC Student Success Thru Pr</t>
  </si>
  <si>
    <t>CTE-IC Admin of Justice</t>
  </si>
  <si>
    <t>CTE-IC (VTEA) Biotechnology</t>
  </si>
  <si>
    <t>CTE-IC American Sign Language</t>
  </si>
  <si>
    <t>CTE-IC Graphic Arts</t>
  </si>
  <si>
    <t>CTE-IC Engineering Tech</t>
  </si>
  <si>
    <t>CTE-IC Website Design NCR</t>
  </si>
  <si>
    <t>CTE-IC Computer Graphics</t>
  </si>
  <si>
    <t>CTE-IC Manufact &amp; Indust Tech</t>
  </si>
  <si>
    <t>CTE-IC Diesel Technology</t>
  </si>
  <si>
    <t>CTE-IC Educational Aide</t>
  </si>
  <si>
    <t>CTE-IC Certified Nurse Assista</t>
  </si>
  <si>
    <t>CTE-IC - Medical Assisting</t>
  </si>
  <si>
    <t>CTE-IC Computer Infrastructure</t>
  </si>
  <si>
    <t>CTE-IC - Energy Systems Tech</t>
  </si>
  <si>
    <t>Veterans GI Bill Program</t>
  </si>
  <si>
    <t>Finance &amp; Business CTE Pathway</t>
  </si>
  <si>
    <t>VTEA II - Tech Prep Consortium</t>
  </si>
  <si>
    <t>VTEA/CTE IC - Income</t>
  </si>
  <si>
    <t>WIA Nursing Grant</t>
  </si>
  <si>
    <t>WIA CFN II - Year 1</t>
  </si>
  <si>
    <t>WIA CFN II - Year 2</t>
  </si>
  <si>
    <t>YESS - ILF</t>
  </si>
  <si>
    <t>WIA Youth Grant - CASP</t>
  </si>
  <si>
    <t>State Projects</t>
  </si>
  <si>
    <t>Basic Skills Initiative 05/06</t>
  </si>
  <si>
    <t>Basic Skills Initiative 06/07</t>
  </si>
  <si>
    <t>Basic Skills Initiative 07/08</t>
  </si>
  <si>
    <t>Basic Skills Initiative 08/09</t>
  </si>
  <si>
    <t>BSI 08-Prog/Curr Planning &amp;Dev</t>
  </si>
  <si>
    <t>BSI 08-Student Assessment</t>
  </si>
  <si>
    <t>BSI 08-Advisement/Counseling</t>
  </si>
  <si>
    <t>BSI 08-Supp Instr &amp; Tutoring</t>
  </si>
  <si>
    <t>BSI 08-Articulation</t>
  </si>
  <si>
    <t>BSI 08-Instr Equip/Materials</t>
  </si>
  <si>
    <t>BSI 08-Other Purposes</t>
  </si>
  <si>
    <t>BSI 09-Prog/Curr Planning &amp;Dev</t>
  </si>
  <si>
    <t>BSI 09-Student Assessment</t>
  </si>
  <si>
    <t>BSI 09-Advisement/Counseling</t>
  </si>
  <si>
    <t>BSI 09-Supp Instr &amp; Tutoring</t>
  </si>
  <si>
    <t>BSI 09-Articulation</t>
  </si>
  <si>
    <t>BSI 09-Instr Equip/Materials</t>
  </si>
  <si>
    <t>BSI 09-Other Purposes</t>
  </si>
  <si>
    <t>BSI 10-Prog/Curr Planning &amp;Dev</t>
  </si>
  <si>
    <t>Cal Grants</t>
  </si>
  <si>
    <t>Cal Grant C (inactive FY11)</t>
  </si>
  <si>
    <t>LAEP - Learning-Algned Em Prgm</t>
  </si>
  <si>
    <t>Cal Grants for BA Program PY</t>
  </si>
  <si>
    <t>Cal Grants - PY</t>
  </si>
  <si>
    <t>Cal Grant C- PY(inactive FY11)</t>
  </si>
  <si>
    <t>FT Student Success Grant</t>
  </si>
  <si>
    <t>FT Student Success Grant - PY</t>
  </si>
  <si>
    <t>CA Apprenticeship Initiativ FA</t>
  </si>
  <si>
    <t>Cal High Sch Exit Exam Prep 06</t>
  </si>
  <si>
    <t>Cal High Sch Exit Exam Prep 07</t>
  </si>
  <si>
    <t>Cal High Sch Exit Exam Prep 08</t>
  </si>
  <si>
    <t>Basic Skills Initiative-15/16</t>
  </si>
  <si>
    <t>BSI 16-Prog/Curr Plan &amp; Dev</t>
  </si>
  <si>
    <t>BSI 16-Student Assessment</t>
  </si>
  <si>
    <t>BSI 16-Advisement/Counseling</t>
  </si>
  <si>
    <t>BSI 16-Suppl Instr &amp; Tutoring</t>
  </si>
  <si>
    <t>BSI 16-Coordination/Research</t>
  </si>
  <si>
    <t>BSI 16-Staff Development</t>
  </si>
  <si>
    <t>Cal Math Diagnostic Test Proj</t>
  </si>
  <si>
    <t>BSI 10-Student Assessment</t>
  </si>
  <si>
    <t>BSI 10-Advisement/Counseling</t>
  </si>
  <si>
    <t>BSI 10-Supp Instr/Tutoring</t>
  </si>
  <si>
    <t>BSI 10-Articulation</t>
  </si>
  <si>
    <t>BSI 10-Instr Mat/Equipment</t>
  </si>
  <si>
    <t>BSI 10-Other Purposes</t>
  </si>
  <si>
    <t>Basic Skills Initiative 09/10</t>
  </si>
  <si>
    <t>Basic Skills Initiative -10/11</t>
  </si>
  <si>
    <t>BSI 11-Prog/Curr Planning &amp;Dev</t>
  </si>
  <si>
    <t>BSI 11-Student Assessment</t>
  </si>
  <si>
    <t>BSI 11-Advisement/Counseling</t>
  </si>
  <si>
    <t>BSI 11-Suppl Instr &amp; Tutoring</t>
  </si>
  <si>
    <t>BSI 11-Articulation</t>
  </si>
  <si>
    <t>BSI 11-Instr Materials/Equip</t>
  </si>
  <si>
    <t>BSI 11-Coord/Research/Staff Dv</t>
  </si>
  <si>
    <t>Business &amp; Entrepren Ctr 11/12</t>
  </si>
  <si>
    <t>Baccalaureate Degree Pilot</t>
  </si>
  <si>
    <t>Basic Skills SOTP</t>
  </si>
  <si>
    <t>California Learning Lab (SAC)</t>
  </si>
  <si>
    <t>CalWORKs - Child Care</t>
  </si>
  <si>
    <t>Basic Skills Initiative-16/17</t>
  </si>
  <si>
    <t>BSI 17-Prog/Curr Plan &amp; Dev</t>
  </si>
  <si>
    <t>BSI 17-Student Assessment</t>
  </si>
  <si>
    <t>BSI 17-Advisement/Counseling</t>
  </si>
  <si>
    <t>BSI 17-Suppl Instr &amp; Tutoring</t>
  </si>
  <si>
    <t>BSI 17-Coordination/Research</t>
  </si>
  <si>
    <t>BSI 17-Staff Development</t>
  </si>
  <si>
    <t xml:space="preserve">CA Learning Lab - Calculus </t>
  </si>
  <si>
    <t>CalWORKs - Child Care PY</t>
  </si>
  <si>
    <t>CalWORKs - Coord/WS/JD PY</t>
  </si>
  <si>
    <t>Basic Skills Initiative  11/12</t>
  </si>
  <si>
    <t>BSI 12-Prog/Curr Plan &amp; Dev</t>
  </si>
  <si>
    <t>BSI 12-Student Assessment</t>
  </si>
  <si>
    <t>BSI 12-Advisement/Counseling</t>
  </si>
  <si>
    <t>BSI 12-Suppl Instr &amp; Tutoring</t>
  </si>
  <si>
    <t>BSI 12-Articulation</t>
  </si>
  <si>
    <t>BSI 12-Instr Materials/Equip</t>
  </si>
  <si>
    <t>BSI 12-Coord/Research/Staff Dv</t>
  </si>
  <si>
    <t>Basic Skills Initiative -12/13</t>
  </si>
  <si>
    <t>BSI 13-Prog/Curr Plan &amp; Dev</t>
  </si>
  <si>
    <t>BSI 13-Student Assessment</t>
  </si>
  <si>
    <t>BSI 13-Advisement/Counseling</t>
  </si>
  <si>
    <t>BSI 13-Suppl Instr &amp; Tutoring</t>
  </si>
  <si>
    <t>BSI 13-Articulation</t>
  </si>
  <si>
    <t>BSI 13-Instr Materials/Equip</t>
  </si>
  <si>
    <t>BSI 13-Coord/Research/Staff Dv</t>
  </si>
  <si>
    <t xml:space="preserve">Capacity Bldg Grant - EduPlay </t>
  </si>
  <si>
    <t>CARE Program Prior Year</t>
  </si>
  <si>
    <t>Basic Skills Initiative -13/14</t>
  </si>
  <si>
    <t>BSI 14-Prog/Curr Plan &amp; Dev</t>
  </si>
  <si>
    <t>BSI 14-Student Assessment</t>
  </si>
  <si>
    <t>BSI 14-Advisement/Counseling</t>
  </si>
  <si>
    <t>BSI 14-Suppl Instr &amp; Tutoring</t>
  </si>
  <si>
    <t>BSI 14 - Coordination/Research</t>
  </si>
  <si>
    <t>BSI 14 - Staff Development</t>
  </si>
  <si>
    <t>Student Mental Health - TAFY</t>
  </si>
  <si>
    <t>Basic Skills Initiative-14/15</t>
  </si>
  <si>
    <t>BSI 15-Prog/Curr Plan &amp; Dev</t>
  </si>
  <si>
    <t>BSI 15-Student Assessment</t>
  </si>
  <si>
    <t>BSI 15-Advisement/Counseling</t>
  </si>
  <si>
    <t>BSI 15-Suppl Instr &amp; Tutoring</t>
  </si>
  <si>
    <t>BSI 15-Coordination/Research</t>
  </si>
  <si>
    <t>BSI 15-Staff Development</t>
  </si>
  <si>
    <t>CCC/SBCC-I Can Afford College</t>
  </si>
  <si>
    <t>Community College Completion</t>
  </si>
  <si>
    <t>Title IX &amp; Campus Safety</t>
  </si>
  <si>
    <t>CEC Child Care Facility Redev</t>
  </si>
  <si>
    <t>SCC Child Care Facility Redev</t>
  </si>
  <si>
    <t>CDC Facility Renovatn/Repair</t>
  </si>
  <si>
    <t>CDC Facility Renovatn/Repr II</t>
  </si>
  <si>
    <t>CDC Facility Renovtn Repr III</t>
  </si>
  <si>
    <t>CDC Facility Renovatn/Repr IV</t>
  </si>
  <si>
    <t>CDC Facility Renovation/Repr V</t>
  </si>
  <si>
    <t>CDC Facility Renovation/Repair</t>
  </si>
  <si>
    <t>CATEMA CTE Management Appl</t>
  </si>
  <si>
    <t>CSAC GSETGP 1% ACA</t>
  </si>
  <si>
    <t>Child Development Campus Ctrs</t>
  </si>
  <si>
    <t>PY Community Collge Completion</t>
  </si>
  <si>
    <t>PY Dreamer Emergency Aid</t>
  </si>
  <si>
    <t>LGBTQ+ FY21/22</t>
  </si>
  <si>
    <t>EWD/Employer Engmnt OCRC 21-22</t>
  </si>
  <si>
    <t>CalFresh Outreach</t>
  </si>
  <si>
    <t>Retention &amp; Enrollmnt Outreach</t>
  </si>
  <si>
    <t>Early Action Emergency Fin Aid</t>
  </si>
  <si>
    <t>20-21 COVID-19 Block Grant CA</t>
  </si>
  <si>
    <t>COVID Recovery Block Grant</t>
  </si>
  <si>
    <t>Child Dev Center - Campus</t>
  </si>
  <si>
    <t>AB110 CSPP Rate Supplm Prop 98</t>
  </si>
  <si>
    <t>CDSS C-B Reserve - CCTR</t>
  </si>
  <si>
    <t>CDE C-B RESERVE - CSPP</t>
  </si>
  <si>
    <t>Emergency FA Grant Supplementl</t>
  </si>
  <si>
    <t>Placeholder for future project</t>
  </si>
  <si>
    <t>Library Services Platform</t>
  </si>
  <si>
    <t>Basic Needs Centers CY</t>
  </si>
  <si>
    <t>Mental Health Support FY22/23</t>
  </si>
  <si>
    <t>Retention &amp; Enrollment FY21/22</t>
  </si>
  <si>
    <t>Risng Scholar Ntwrk Grnt 22/23</t>
  </si>
  <si>
    <t>Local&amp;Systmwide Data Sec PY</t>
  </si>
  <si>
    <t>Systemwide Tech&amp;Data Security</t>
  </si>
  <si>
    <t>NextUp Foster Youth Spprt CY</t>
  </si>
  <si>
    <t>NextUp Foster Youth Spprt PY</t>
  </si>
  <si>
    <t>LGBTQ+ FY23/24</t>
  </si>
  <si>
    <t>Retention &amp; Enrollment FY23/24</t>
  </si>
  <si>
    <t>Basic Needs Center PY</t>
  </si>
  <si>
    <t>Mental Health Support FY21/22</t>
  </si>
  <si>
    <t>Retention &amp; Enrollment FY22/23</t>
  </si>
  <si>
    <t>Child Dev State Preschool</t>
  </si>
  <si>
    <t>CD State Preschool - Prior Yr</t>
  </si>
  <si>
    <t>Basic Skills Initiative-17/18</t>
  </si>
  <si>
    <t>BSI 18-Prog/Curr Plan &amp; Dev</t>
  </si>
  <si>
    <t>BSI 18-Student Assessment</t>
  </si>
  <si>
    <t>BSI 18-Advisement/Counseling</t>
  </si>
  <si>
    <t>BSI 18-Suppl Instr &amp; Tutoring</t>
  </si>
  <si>
    <t>BSI 18-Coordination/Research</t>
  </si>
  <si>
    <t>BSI 18-Staff Development</t>
  </si>
  <si>
    <t>Basic Skills Initiative-18/19</t>
  </si>
  <si>
    <t>RHT DSN Chabot-Las Positas</t>
  </si>
  <si>
    <t>ICT/DM DSN Chabot-Las Positas</t>
  </si>
  <si>
    <t>California College Promise</t>
  </si>
  <si>
    <t>BSI 19-Prog/Curr Plan &amp; Dev</t>
  </si>
  <si>
    <t>BSI 19-Student Assessment</t>
  </si>
  <si>
    <t>BSI 19-Advisement/Counseling</t>
  </si>
  <si>
    <t>BSI 19-Suppl Instr &amp; Tutoring</t>
  </si>
  <si>
    <t>BSI 19-Coordination/Research</t>
  </si>
  <si>
    <t>BSI 19-Staff Development</t>
  </si>
  <si>
    <t>Basic Skills Initiative -19/20</t>
  </si>
  <si>
    <t>Basic Skills Initiative PY</t>
  </si>
  <si>
    <t>Basic Skills Initiative CY</t>
  </si>
  <si>
    <t>California College Promise- PY</t>
  </si>
  <si>
    <t>EEO Best Practices</t>
  </si>
  <si>
    <t xml:space="preserve">Culturally Comptnt Faculty PD </t>
  </si>
  <si>
    <t>Stdnt Food&amp;Housing Spprt CY</t>
  </si>
  <si>
    <t>Stdnt Food&amp;Housing Spprt PY</t>
  </si>
  <si>
    <t>Seamless Trnsfr of Ethnic Stdy</t>
  </si>
  <si>
    <t>Wellness Vending Machine Prgm</t>
  </si>
  <si>
    <t>CTE SWP - Regional Admin</t>
  </si>
  <si>
    <t>Strong Workforce 19/20 Local</t>
  </si>
  <si>
    <t>CTE SWP -  Regional II Yr 2</t>
  </si>
  <si>
    <t>CTE SWP - Local II Yr 2</t>
  </si>
  <si>
    <t>CTE SWP - Regional</t>
  </si>
  <si>
    <t>CTE DU Sec Nav ICT/DM</t>
  </si>
  <si>
    <t>CTE SWP - Local</t>
  </si>
  <si>
    <t>CA Career Pathway Trust-OCCPP</t>
  </si>
  <si>
    <t>Career Exploration-Grade 7 &amp; 8</t>
  </si>
  <si>
    <t>Career Technical Ed OT- FY 07</t>
  </si>
  <si>
    <t>Career Technical Ed OT- FY 08</t>
  </si>
  <si>
    <t>CTE Community Collaborative II</t>
  </si>
  <si>
    <t>CTE-Community Collaborative</t>
  </si>
  <si>
    <t>CTE-Equipment for Nursing Prog</t>
  </si>
  <si>
    <t>CTE-Teacher Prep Pipeline Ptnr</t>
  </si>
  <si>
    <t>CTE-Teacher Prep Ppln Ptnr Yr2</t>
  </si>
  <si>
    <t>Career Technical Ed - FY 09</t>
  </si>
  <si>
    <t>CTE-Community Collab II-Suppl</t>
  </si>
  <si>
    <t>CTE Pathways Initiative-WIP I</t>
  </si>
  <si>
    <t>CTE Community Collab III</t>
  </si>
  <si>
    <t>CTE Community Collab III Suppl</t>
  </si>
  <si>
    <t>CTE Pathways Initiative-WIP II</t>
  </si>
  <si>
    <t>CTE Community Collab IV</t>
  </si>
  <si>
    <t>CTE Community Collab IV-Suppl</t>
  </si>
  <si>
    <t>Econ Dev - Wrkforce Innov III</t>
  </si>
  <si>
    <t>CTE - Workforce Innovation IV</t>
  </si>
  <si>
    <t>CTE - Community Collab V</t>
  </si>
  <si>
    <t>CTE - Community Collab VI</t>
  </si>
  <si>
    <t>CTE - Workforce Innovation V</t>
  </si>
  <si>
    <t>Ctr for Nursing Enroll Growth</t>
  </si>
  <si>
    <t>Nursing Enroll Growth ADN Y2</t>
  </si>
  <si>
    <t>Nursing AR&amp;R ADN Prog</t>
  </si>
  <si>
    <t>Nursing Enroll Growth ADN Prog</t>
  </si>
  <si>
    <t>CTE EF</t>
  </si>
  <si>
    <t>CTE Pathway Program</t>
  </si>
  <si>
    <t>CSUF/SBCD GO-Biz CIP</t>
  </si>
  <si>
    <t>CSUF/SBDC GO-Biz CIP PY</t>
  </si>
  <si>
    <t>Adult Education Block Grant</t>
  </si>
  <si>
    <t xml:space="preserve">CA Career Pathways Trust </t>
  </si>
  <si>
    <t>CTE Data Unlocked</t>
  </si>
  <si>
    <t>Adult Education Block Grant II</t>
  </si>
  <si>
    <t>AEBG Data and Accountability</t>
  </si>
  <si>
    <t>Calrecycle Bev Container Recyc</t>
  </si>
  <si>
    <t>Adult Educ Block Grant III</t>
  </si>
  <si>
    <t>CTE SWP-Regional II Yr 1</t>
  </si>
  <si>
    <t>CTE SWP-Local II</t>
  </si>
  <si>
    <t>DSN ICT Coast CCD</t>
  </si>
  <si>
    <t>Dreamer Emergency Aid</t>
  </si>
  <si>
    <t xml:space="preserve">Guided Pathway One-Time </t>
  </si>
  <si>
    <t>DSPS</t>
  </si>
  <si>
    <t>Econ Dev-DSN Global Trade Yr 5</t>
  </si>
  <si>
    <t>Econ Dev-DSN ICT/Dig Med Yr 5</t>
  </si>
  <si>
    <t>Econ Dev-DSN RHT Yr 5</t>
  </si>
  <si>
    <t>Econ Dev-DSN Sm Business Yr 5</t>
  </si>
  <si>
    <t>ETP RCCD 17-0428</t>
  </si>
  <si>
    <t>Data Science Tools Fiscl Agent</t>
  </si>
  <si>
    <t>Adult Education Program</t>
  </si>
  <si>
    <t>CSUF/SBDC GO-Biz TAEP</t>
  </si>
  <si>
    <t>Education Futures TPP Program</t>
  </si>
  <si>
    <t>IT-Data Science Tools FA 19/20</t>
  </si>
  <si>
    <t>CA Adult Ed Program 19/20</t>
  </si>
  <si>
    <t>CSUF/SBCD GO-Biz CIP 19/20</t>
  </si>
  <si>
    <t>CSUF/SBDC GO-Biz TAEP 19/20</t>
  </si>
  <si>
    <t>ATL - CC Trans Training Projct</t>
  </si>
  <si>
    <t>CA Adult Ed Program 20/21</t>
  </si>
  <si>
    <t>CTE SWP - 2020/21-Local</t>
  </si>
  <si>
    <t>IT-DataSciTools FA 20/21</t>
  </si>
  <si>
    <t>EOPS</t>
  </si>
  <si>
    <t>Guided Pathways</t>
  </si>
  <si>
    <t>Certified Nurse Asst. Training</t>
  </si>
  <si>
    <t>K12 SWP Pathway Imprvmnt 18/19</t>
  </si>
  <si>
    <t>EWD Distressed &amp;Economic Areas</t>
  </si>
  <si>
    <t>College Textbook Affordability</t>
  </si>
  <si>
    <t>K12 SWP Pathway Imprvmnt 19/20</t>
  </si>
  <si>
    <t>Disaster Relief Emergency SFAA</t>
  </si>
  <si>
    <t>ED-AB86 Adult Ed Consortium</t>
  </si>
  <si>
    <t>ED - Business Entreprnrshp Ctr</t>
  </si>
  <si>
    <t>ED - BEC Statewide Leadership</t>
  </si>
  <si>
    <t>Econ Dev - BEC HUB</t>
  </si>
  <si>
    <t>ED - BEC HUB (2011/12)</t>
  </si>
  <si>
    <t xml:space="preserve">ED - BEC Statewide Leadership </t>
  </si>
  <si>
    <t>SWP K12 Pathwy &amp; K14 TAP YR4</t>
  </si>
  <si>
    <t>Econ Dev-In-Reg GTL Yr 4</t>
  </si>
  <si>
    <t>Econ Dev-In-Reg ICT/Dig Md Yr4</t>
  </si>
  <si>
    <t>Econ Dev-In-Reg RHT Yr 4</t>
  </si>
  <si>
    <t>Econ Dev-In-Reg Small Bus Yr 4</t>
  </si>
  <si>
    <t>Econ Dev - Ctr for Intl Trade</t>
  </si>
  <si>
    <t>Econ Dev - Ctr for Excellence</t>
  </si>
  <si>
    <t>Econ Dev - OC Small Bus Dev Ct</t>
  </si>
  <si>
    <t>Econ Dev - Quick Start Multi</t>
  </si>
  <si>
    <t>Econ Dev-Enroll Growth Nurs Y1</t>
  </si>
  <si>
    <t>Econ Dev - Work Learn Res Ctr</t>
  </si>
  <si>
    <t>Econ Dev-Fac &amp; Couns Work Exp</t>
  </si>
  <si>
    <t>Econ Dev - YEP CITD Yr 1</t>
  </si>
  <si>
    <t>Econ Dev - YEP SBDC Yr 1</t>
  </si>
  <si>
    <t>Econ Dev - YEP CITD Yr 2</t>
  </si>
  <si>
    <t>Econ Dev - YEP SBDC Yr 2</t>
  </si>
  <si>
    <t>Econ Dev - YEP CITD Yr 3</t>
  </si>
  <si>
    <t>Econ Dev - YEP SBDC Yr 3</t>
  </si>
  <si>
    <t>Econ Dev - YEP Statewide Admin</t>
  </si>
  <si>
    <t>Econ Dev-Enroll Growth Nurs Y2</t>
  </si>
  <si>
    <t>Econ Dev - YEP CITD  Yr 4</t>
  </si>
  <si>
    <t>Econ Dev - YEP BEC  Yr 1</t>
  </si>
  <si>
    <t>Econ Dev-YEP Faculty Program</t>
  </si>
  <si>
    <t>EWD-Industry Driven Reg Coll</t>
  </si>
  <si>
    <t>Econ Dev - CITD STEP Global Tr</t>
  </si>
  <si>
    <t xml:space="preserve">Econ Dev - Ctr for Intl Trade </t>
  </si>
  <si>
    <t>Econ Dev - Ctr for Excel PY</t>
  </si>
  <si>
    <t>Econ Dev - OC Small Bus Dev PY</t>
  </si>
  <si>
    <t>Econ Dev - Quick Start PY</t>
  </si>
  <si>
    <t>Econ Dev-Enroll Nurs PY</t>
  </si>
  <si>
    <t>Econ Dev - Work Learn Res PY</t>
  </si>
  <si>
    <t>Econ Dev-Fac/Couns Work Exp PY</t>
  </si>
  <si>
    <t>Econ Dev - YEP CITD Yr 5</t>
  </si>
  <si>
    <t>Econ Dev - YEP BEC Yr 2</t>
  </si>
  <si>
    <t>Econ Dev - YEP BEC Faculty Min</t>
  </si>
  <si>
    <t>Econ Dev - YEP BEC Yr 3</t>
  </si>
  <si>
    <t>Econ Workforce Dev Faculty Ent</t>
  </si>
  <si>
    <t>Econ Dev-DSN Global Trade</t>
  </si>
  <si>
    <t>Econ Dev-DSN Small Business</t>
  </si>
  <si>
    <t>Econ Dev-DSN ICT/Digital Media</t>
  </si>
  <si>
    <t>Econ Dev-DSN RHT Retail/Hospit</t>
  </si>
  <si>
    <t>Econ Dev-In-Region Small Bus</t>
  </si>
  <si>
    <t>Econ Dev-In-Region Investments</t>
  </si>
  <si>
    <t>Econ Dev-In-Reg Global Trade</t>
  </si>
  <si>
    <t>Enrollment Fee Admin - 2%</t>
  </si>
  <si>
    <t>ED-In-Reg Invest-ICT/Dig Media</t>
  </si>
  <si>
    <t>EEO Innovative Best Practices</t>
  </si>
  <si>
    <t>CA Apprntcshp Intiat Preschool</t>
  </si>
  <si>
    <t>CA Apprenticeship Intiative HR</t>
  </si>
  <si>
    <t>Education Protection Account</t>
  </si>
  <si>
    <t>Econ Dev-DSN Global Trade Yr 2</t>
  </si>
  <si>
    <t>Econ Dev-DSN Small Bus Yr 2</t>
  </si>
  <si>
    <t>Econ Dev-DSN ICT/Dig Med Yr 2</t>
  </si>
  <si>
    <t>Econ Dev-DSN RHT Yr 2</t>
  </si>
  <si>
    <t>Enrollment Growth - Nursing AA</t>
  </si>
  <si>
    <t>Econ Dev-In-Reg GTL Yr 2</t>
  </si>
  <si>
    <t>Econ Dev-In-Reg Small Bus Yr 2</t>
  </si>
  <si>
    <t>Econ Dev-In-Reg ICT/Dig Md Yr2</t>
  </si>
  <si>
    <t>Econ Dev-In-Reg RHT Yr 2</t>
  </si>
  <si>
    <t>Ec Dev-DSN Pharmacy Tech Prgm</t>
  </si>
  <si>
    <t>Econ Dev-DSN Global Trade Yr 3</t>
  </si>
  <si>
    <t>Econ Dev-DSN ICT/Dig Med Yr 3</t>
  </si>
  <si>
    <t>Econ Dev-DSN RHT Yr 3</t>
  </si>
  <si>
    <t>Econ Dev-DSN Sm Business Yr 3</t>
  </si>
  <si>
    <t>Equal Employmnt Opportunity Fd</t>
  </si>
  <si>
    <t>Equal Employmnt Opportunity-PY</t>
  </si>
  <si>
    <t>Econ Dev-CTE EF SAC Regional</t>
  </si>
  <si>
    <t>Econ Dev-CTE EF SCC Regional</t>
  </si>
  <si>
    <t>DSN-ICT/Dig Med El Camino CCD</t>
  </si>
  <si>
    <t>DSN-Small Business Income</t>
  </si>
  <si>
    <t>Econ Dev-DSNs In-Region</t>
  </si>
  <si>
    <t>Econ Dev-DSN Global Trade Yr 4</t>
  </si>
  <si>
    <t>Econ Dev-DSN ICT/Dig Med Yr 4</t>
  </si>
  <si>
    <t>SAC Family PACT</t>
  </si>
  <si>
    <t>SCC Family PACT</t>
  </si>
  <si>
    <t>First 5 CA Child Signature Pgm</t>
  </si>
  <si>
    <t>Faculty Entrepreneurship Champ</t>
  </si>
  <si>
    <t>Econ Dev-In-Reg GTL Yr 3</t>
  </si>
  <si>
    <t>Econ Dev-In-Reg Small Bus Yr 3</t>
  </si>
  <si>
    <t>Econ Dev-In-Reg ICT/Dig Md Yr3</t>
  </si>
  <si>
    <t>Econ Dev-In-Reg RHT Yr 3</t>
  </si>
  <si>
    <t>Econ Dev-DSN RHT Yr 4</t>
  </si>
  <si>
    <t>Econ Dev-DSN Sm Business Yr 4</t>
  </si>
  <si>
    <t>Hunger Free Campus</t>
  </si>
  <si>
    <t>Instructional Equip - FY 10</t>
  </si>
  <si>
    <t>Instructional Equip - FY 11</t>
  </si>
  <si>
    <t>Instructional Equip - FY 12</t>
  </si>
  <si>
    <t>Instructional Equip - FY 13</t>
  </si>
  <si>
    <t>Instructional Equip - FY 14</t>
  </si>
  <si>
    <t>Instructional Equip - FY 15</t>
  </si>
  <si>
    <t>Instructional Equip - FY 06</t>
  </si>
  <si>
    <t>Instructional Equip - FY 07</t>
  </si>
  <si>
    <t>Instructional Equip - FY 08</t>
  </si>
  <si>
    <t>Instructional Equip - FY 09</t>
  </si>
  <si>
    <t>Instructional Equip - FY 16</t>
  </si>
  <si>
    <t>Instructional Equip - FY 17</t>
  </si>
  <si>
    <t>Instructional Equip - FY 18</t>
  </si>
  <si>
    <t>Instructional Equipment - PY</t>
  </si>
  <si>
    <t>Instructional Equipment - CY</t>
  </si>
  <si>
    <t>Instructional Equipment OT-07</t>
  </si>
  <si>
    <t>Instructional Equipment OT-08</t>
  </si>
  <si>
    <t>Instructional Equip OT - FY 09</t>
  </si>
  <si>
    <t>Innovation &amp; Effectiveness</t>
  </si>
  <si>
    <t>Incarcerated Re-entry Program</t>
  </si>
  <si>
    <t>Strong Workforce Prg 21/22 Loc</t>
  </si>
  <si>
    <t>Strong Workforce Prg 23/24 Loc</t>
  </si>
  <si>
    <t>ZTC Program Planning Grants</t>
  </si>
  <si>
    <t>Hunger Free Campus (2018-19)</t>
  </si>
  <si>
    <t>Lottery</t>
  </si>
  <si>
    <t>Lottery PY</t>
  </si>
  <si>
    <t>SB140 CSPP - Cost of Care</t>
  </si>
  <si>
    <t>The IMPACT Legacy Program</t>
  </si>
  <si>
    <t>Stdnt Trnsfr Achievement Refrm</t>
  </si>
  <si>
    <t>SAC RHR (Health Sciences)</t>
  </si>
  <si>
    <t>SCC SM22 Bldg A,B,D,G,H,L,MO</t>
  </si>
  <si>
    <t>Equitable Placement &amp; Support</t>
  </si>
  <si>
    <t>Middle Class Scholarship BA CY</t>
  </si>
  <si>
    <t>Middle Class Scholarship BA PY</t>
  </si>
  <si>
    <t>Apprntcshp Pthwy Demo Grnt R1</t>
  </si>
  <si>
    <t>Appr Pthwy Demonstration - TAP</t>
  </si>
  <si>
    <t>Apprntcshp Pthwy Demo Grnt R2</t>
  </si>
  <si>
    <t xml:space="preserve">Matriculation - Credit Match </t>
  </si>
  <si>
    <t>Matriculation - Admission</t>
  </si>
  <si>
    <t>Matriculation - Advise/Coun</t>
  </si>
  <si>
    <t>Matriculation - Coord/Training</t>
  </si>
  <si>
    <t>Matriculation - Inst Research</t>
  </si>
  <si>
    <t>Matriculation - Orientation</t>
  </si>
  <si>
    <t>Matriculation - Skills Assess</t>
  </si>
  <si>
    <t>Matriculation - Stud Follow-up</t>
  </si>
  <si>
    <t>Matriculation - Studnt Success</t>
  </si>
  <si>
    <t>Matriculation Credit - Income</t>
  </si>
  <si>
    <t>Matriculation Credit Income PY</t>
  </si>
  <si>
    <t>Matriculation - Admission PY</t>
  </si>
  <si>
    <t>Matriculation - Advise/Coun PY</t>
  </si>
  <si>
    <t>Matriculation - Coord/Train PY</t>
  </si>
  <si>
    <t>Matriculation - Inst Res PY</t>
  </si>
  <si>
    <t>Matriculation - Orientation PY</t>
  </si>
  <si>
    <t>Matriculation - Skills Asmt PY</t>
  </si>
  <si>
    <t>Matriculation - Follow-up PY</t>
  </si>
  <si>
    <t>Matriculation - St Success PY</t>
  </si>
  <si>
    <t>K12 SWP PIF Admin Fund</t>
  </si>
  <si>
    <t>K12 SWP Pathway Imprvmnt 23/24</t>
  </si>
  <si>
    <t>SWP K12 Pathwy &amp; K14 TAP YR5</t>
  </si>
  <si>
    <t>K12 SWP Pathway Imprvmnt 22/23</t>
  </si>
  <si>
    <t>Santa Ana Middle College HS</t>
  </si>
  <si>
    <t>Santa Ana Middle College HS PY</t>
  </si>
  <si>
    <t>MCHS Carryover</t>
  </si>
  <si>
    <t>Mental Health Support FY23/24</t>
  </si>
  <si>
    <t>CCAP Inst. Materials for Dual</t>
  </si>
  <si>
    <t>CA Adult Ed Program 21/22</t>
  </si>
  <si>
    <t>CA Adult Ed Program 22/23</t>
  </si>
  <si>
    <t>CA Adult Ed Program 23/24</t>
  </si>
  <si>
    <t>CA Adult Ed Program 24/25</t>
  </si>
  <si>
    <t>Placeholder for CAEP</t>
  </si>
  <si>
    <t>Mesa CCCP</t>
  </si>
  <si>
    <t>Mesa CCCP Yr 2</t>
  </si>
  <si>
    <t xml:space="preserve">Regional Center of Excellence </t>
  </si>
  <si>
    <t>Risng Scholar Ntwrk - Juvenile</t>
  </si>
  <si>
    <t>Local&amp;Systmwide Data Sec CY</t>
  </si>
  <si>
    <t>2018-19 Mental Health Support</t>
  </si>
  <si>
    <t>Amazon Web Services Cloud Prgm</t>
  </si>
  <si>
    <t>SB140 CCTR - Cost of Care</t>
  </si>
  <si>
    <t>Puente CC Prgm - Equity Award</t>
  </si>
  <si>
    <t>Puente CC Program Fund</t>
  </si>
  <si>
    <t>Naturalization Svcs Prog Grant</t>
  </si>
  <si>
    <t>Naturalization Svcs Prog II</t>
  </si>
  <si>
    <t>SAC CPT NOCCAP</t>
  </si>
  <si>
    <t>Nursing Program Support</t>
  </si>
  <si>
    <t>ZTC Prgm Acceleration Grants</t>
  </si>
  <si>
    <t>ZTC Prgm Implementation Grants</t>
  </si>
  <si>
    <t>Rgnl Equity &amp; Rcvry Prtnr-RERP</t>
  </si>
  <si>
    <t>Non-Credit Matriculation</t>
  </si>
  <si>
    <t>Non-Credit Matriculation PY</t>
  </si>
  <si>
    <t>CC Pathway to Law School</t>
  </si>
  <si>
    <t>CSUF/SBCD GO-Biz TAP 23/24</t>
  </si>
  <si>
    <t>CSUF/SBCD GO-Biz TAP 22/23</t>
  </si>
  <si>
    <t>NOCCCD New Media/Multimedia</t>
  </si>
  <si>
    <t>OC Teacher Pathway Ptnrshp SCC</t>
  </si>
  <si>
    <t>Puente Project</t>
  </si>
  <si>
    <t>Strong Workforce Prgm 20-21 FA</t>
  </si>
  <si>
    <t>K12 Strong Workforce Prg 20-21</t>
  </si>
  <si>
    <t>CSUF/SBCD GO-Biz CIP 20/21</t>
  </si>
  <si>
    <t>CSUF/SBDC GO-Biz TAEP 20/21</t>
  </si>
  <si>
    <t>CSUF/SBCD GO-Biz CIP 21/22</t>
  </si>
  <si>
    <t>CSUF/SBCD GO-Biz TAEP 21/22</t>
  </si>
  <si>
    <t>OC Pathways K-16 Collab Grant</t>
  </si>
  <si>
    <t>Return to Title IV</t>
  </si>
  <si>
    <t>Return to Title IV-PY</t>
  </si>
  <si>
    <t>Paraprofessional Teacher Train</t>
  </si>
  <si>
    <t>Paraprofessional TTP (PY)</t>
  </si>
  <si>
    <t>Prop 39 CE Workforce Program</t>
  </si>
  <si>
    <t>Prop 39 CE Workforce Prog II</t>
  </si>
  <si>
    <t>Regional Prof Devel &amp; Planning</t>
  </si>
  <si>
    <t>Prop 39 Yr 5 LED Ltg</t>
  </si>
  <si>
    <t>K12 SWP Pathway Imprvmnt 21/22</t>
  </si>
  <si>
    <t>CSPP/QRIS Block Grnt VII 20/21</t>
  </si>
  <si>
    <t>CSPP/QRIS Block Grant I</t>
  </si>
  <si>
    <t>CSPP/QRIS Block Grant II</t>
  </si>
  <si>
    <t>CSPP/QRIS Block Grant III</t>
  </si>
  <si>
    <t>CSPP/QRIS Block Grant IV</t>
  </si>
  <si>
    <t>CSPP/QRIS Block Grant V</t>
  </si>
  <si>
    <t>CA Virtual Campus - Online EDU</t>
  </si>
  <si>
    <t>CSPP/QRIS Block Grant VI 19/20</t>
  </si>
  <si>
    <t>Dream Resource Liaison Support</t>
  </si>
  <si>
    <t>Part-Time Faculty Office Hour</t>
  </si>
  <si>
    <t>Full-Time Faculty Hiring</t>
  </si>
  <si>
    <t>Part-Time Faculty Compensation</t>
  </si>
  <si>
    <t>Pharmacy Tecnology Mini Grant</t>
  </si>
  <si>
    <t>SBDC Network State Funding CSU</t>
  </si>
  <si>
    <t>RHT Sec Nav Boot Camps</t>
  </si>
  <si>
    <t>SBDC CA EDD E-file Program</t>
  </si>
  <si>
    <t>Sector Navigator Info CMU Tech</t>
  </si>
  <si>
    <t>Sector Navigator ICT/DM</t>
  </si>
  <si>
    <t>Statewide Director ICT/DM Yr 3</t>
  </si>
  <si>
    <t>Sector Navigator ICT/DM Yr. 4</t>
  </si>
  <si>
    <t>Sector Navigator ICT/DM Yr. 5</t>
  </si>
  <si>
    <t>Song-Brown Act RN Educ Prog</t>
  </si>
  <si>
    <t>Song-Brown Act RN Capitation</t>
  </si>
  <si>
    <t>Song-Brown RN Capitation 14-15</t>
  </si>
  <si>
    <t>Song-Brown RN Spec Prog 14-15</t>
  </si>
  <si>
    <t>Sector Navigator - RHT</t>
  </si>
  <si>
    <t>Staff Development - One Time</t>
  </si>
  <si>
    <t>Song-Brown RN Spec Prg 16-17</t>
  </si>
  <si>
    <t>Song-Brown RN Capitation 16-17</t>
  </si>
  <si>
    <t>Student Equity - PY</t>
  </si>
  <si>
    <t>Student Equity</t>
  </si>
  <si>
    <t>Student Mental Health Program</t>
  </si>
  <si>
    <t>Student Success Completion</t>
  </si>
  <si>
    <t>Student Success Comp Grt-PY</t>
  </si>
  <si>
    <t>Song-Brown RN Capitation 17-18</t>
  </si>
  <si>
    <t>IT-Data Services Program FA</t>
  </si>
  <si>
    <t>VRC Grant Program</t>
  </si>
  <si>
    <t>IT-Data Svcs Program FA 19/20</t>
  </si>
  <si>
    <t>SWP K12 Pathwy &amp; K14 TAP YR1</t>
  </si>
  <si>
    <t>TAP CPD</t>
  </si>
  <si>
    <t>Textbook Affordability AB 798</t>
  </si>
  <si>
    <t>Financial Aid Technology</t>
  </si>
  <si>
    <t>SWP K12 Pathwy &amp; K14 TAP YR2</t>
  </si>
  <si>
    <t>Sector Navigator - RHT Yr 2</t>
  </si>
  <si>
    <t>EWD Key Talent Admin &amp; FA</t>
  </si>
  <si>
    <t>EWD Key Talent Admin FA 19/20</t>
  </si>
  <si>
    <t>Statewide Director - RHTLE Y3</t>
  </si>
  <si>
    <t>EWD Key Talent Admin FA 20/21</t>
  </si>
  <si>
    <t>Song-Brown RN Capitation 20-22</t>
  </si>
  <si>
    <t>Transfer &amp; Articulation</t>
  </si>
  <si>
    <t>SEAP - PY</t>
  </si>
  <si>
    <t>SEAP</t>
  </si>
  <si>
    <t>Song-Brown RN Capitation 22-24</t>
  </si>
  <si>
    <t>Song-Brown RN Capitation 23-25</t>
  </si>
  <si>
    <t>Dream Resource Liaison PY</t>
  </si>
  <si>
    <t>Dream Resource Liaison CY</t>
  </si>
  <si>
    <t>Song-Brown RN Capitation 21-23</t>
  </si>
  <si>
    <t>SWP K12 Pathwy &amp; K14 TAP YR3</t>
  </si>
  <si>
    <t>VRC One-Time Funds 2020-2023</t>
  </si>
  <si>
    <t>IT-DataSvcsPrgm FA 20/21</t>
  </si>
  <si>
    <t>VRC Ongoing Funding 2020/21</t>
  </si>
  <si>
    <t>CA Education Learning Lab CELL</t>
  </si>
  <si>
    <t>VRC Ongoing Funding 2019/20</t>
  </si>
  <si>
    <t>VRC Ongoing Funding 2018/19</t>
  </si>
  <si>
    <t>TTIP - HR Continuing Education</t>
  </si>
  <si>
    <t>TTIP - Human Resources</t>
  </si>
  <si>
    <t>TTIP - Library Automation</t>
  </si>
  <si>
    <t>TTIP - Technology Access TCO</t>
  </si>
  <si>
    <t>TTIP - Technology Plan</t>
  </si>
  <si>
    <t>TTIP - Video Conferencing Upgr</t>
  </si>
  <si>
    <t>VRC Ongoing Funding 2017/18</t>
  </si>
  <si>
    <t>Zero Textbook Cost Degree Eq C</t>
  </si>
  <si>
    <t>Zero Textbook Cost Degree P II</t>
  </si>
  <si>
    <t>Zero Textbook Cost Degree</t>
  </si>
  <si>
    <t>Econ Dev-YEP Faculty Prog II</t>
  </si>
  <si>
    <t>Econ Dev-YEP Faculty Mini Gran</t>
  </si>
  <si>
    <t>SCC SM16 Roof Repairs (U Port)</t>
  </si>
  <si>
    <t>SCC SM16 Roof Repair (T)</t>
  </si>
  <si>
    <t>SCC SM16 Soffit &amp; Shade Struct</t>
  </si>
  <si>
    <t>SCC SM16 Replace Urinals/Toile</t>
  </si>
  <si>
    <t>SCC SM16 Water Conservation</t>
  </si>
  <si>
    <t>SAC SM16 Door REplacement</t>
  </si>
  <si>
    <t>SAC SM16 Waste Oil Tank Remova</t>
  </si>
  <si>
    <t>Basic Skills Initiative 11/12</t>
  </si>
  <si>
    <t>SAC SM16 Painting (C&amp;S)</t>
  </si>
  <si>
    <t>SAC SM16 Water Conservation</t>
  </si>
  <si>
    <t>SAC SM16 Roof Replacement (W)</t>
  </si>
  <si>
    <t>SAC SM16 Roof Replacement-G&amp;S</t>
  </si>
  <si>
    <t>SAC SM16 Roof Replacement-ETK</t>
  </si>
  <si>
    <t>SAC SM16 Flooring Repair (Gym)</t>
  </si>
  <si>
    <t>SAC SM17 Window Replace Bldg H</t>
  </si>
  <si>
    <t>SAC SM19 BR Library RR</t>
  </si>
  <si>
    <t>VRC Ongoing Funding CY</t>
  </si>
  <si>
    <t>VRC Ongoing Funding PY</t>
  </si>
  <si>
    <t>CO 07 -SAC PE Seismic Retrofit</t>
  </si>
  <si>
    <t>PE Seismic Equipment</t>
  </si>
  <si>
    <t>SCC LRC Library Books</t>
  </si>
  <si>
    <t>SCC LRC Equipment</t>
  </si>
  <si>
    <t>SCC LRC Construction</t>
  </si>
  <si>
    <t>SCC Science &amp; Math - Construct</t>
  </si>
  <si>
    <t>SCC Science &amp; Math - Equipment</t>
  </si>
  <si>
    <t>SCC Science &amp; Math - Prel Plan</t>
  </si>
  <si>
    <t>SCC Bldgs A-E, L EMS-System</t>
  </si>
  <si>
    <t>SCC Bldg CDC Replace A/C Units</t>
  </si>
  <si>
    <t>SCC Bldgs A-C Electrical Panel</t>
  </si>
  <si>
    <t>SCC Bldgs A&amp;B Door Hardware</t>
  </si>
  <si>
    <t>SCC SM15 EHP Bldg D</t>
  </si>
  <si>
    <t>SCC SM17 Barrier Removal Ph 1</t>
  </si>
  <si>
    <t>SCC SM17 Fan Coil Replacement</t>
  </si>
  <si>
    <t>SAC SM17 LTG Contact/Relays</t>
  </si>
  <si>
    <t>SCC SM17 Barrier Removal Ph2</t>
  </si>
  <si>
    <t>SCC SM17 Barrier Removal Ph3</t>
  </si>
  <si>
    <t>SCC SM17 Barrier Removal Other</t>
  </si>
  <si>
    <t>SAC SM16 Pool Bldg Reroof</t>
  </si>
  <si>
    <t>SAC SM16 Floor Repairs Bldg N</t>
  </si>
  <si>
    <t>SAC SM16 Floor Repairs Chavez</t>
  </si>
  <si>
    <t>SAC SM16 Restr Dr Hardware Rpl</t>
  </si>
  <si>
    <t>SAC SM16 Haz Abatement Bldg P</t>
  </si>
  <si>
    <t>SCC SM18 Barrier Removal Ph 4A</t>
  </si>
  <si>
    <t>SCC SM18 Barrier Removal Ph 4B</t>
  </si>
  <si>
    <t>SCC SM18 Barrier Removal Ph 4C</t>
  </si>
  <si>
    <t>SCC SM19 BR Campuswide</t>
  </si>
  <si>
    <t>CSPP/QRIS Block Gnt VIII 21/22</t>
  </si>
  <si>
    <t>CSPP/QRIS Block Grant IX 22/23</t>
  </si>
  <si>
    <t>CSPP/QRIS Block Grant X 23/24</t>
  </si>
  <si>
    <t xml:space="preserve">SWP 23/24 Automotive Tech Lab </t>
  </si>
  <si>
    <t>SWP 23/24 Bldg CEWD to Spprt C</t>
  </si>
  <si>
    <t>SWP 23/24 CIS Cert Exam Vouche</t>
  </si>
  <si>
    <t>SWP 23/24 CJA Instrc. Supplies</t>
  </si>
  <si>
    <t>SWP 23/24 Diesel Tech Electric</t>
  </si>
  <si>
    <t>SWP 23/24 Fashion Dsgn 3D Sftw</t>
  </si>
  <si>
    <t xml:space="preserve">SWP 23/24 Fire Tech Upgrade </t>
  </si>
  <si>
    <t>SWP 23/24 Health Science EMT</t>
  </si>
  <si>
    <t>SWP 23/24 Legal Studies Clinic</t>
  </si>
  <si>
    <t>SWP 23/24 Mfg Tech Equip Upgra</t>
  </si>
  <si>
    <t>SWP 23/24 Occup Studies CE Con</t>
  </si>
  <si>
    <t>SWP 23/24 OTA Fieldwork Assist</t>
  </si>
  <si>
    <t>SWP 23/24 SAC Culinary Art Prg</t>
  </si>
  <si>
    <t>SWP 23/24 SCE Allied Health Pr</t>
  </si>
  <si>
    <t>SWP 23/24 SCE Constr Apprentce</t>
  </si>
  <si>
    <t>SWP 23/24 Stdnt Spprt 4 CAP</t>
  </si>
  <si>
    <t>SWP 23/24 Welding Tech Enhncmn</t>
  </si>
  <si>
    <t>SWP 20-21 OTA Field Work</t>
  </si>
  <si>
    <t>SWP 20-21 Diesel-Electric Prgm</t>
  </si>
  <si>
    <t>SWP 20-21 CJA Software&amp;Service</t>
  </si>
  <si>
    <t>SWP 20-21 Fire Academy Upgrade</t>
  </si>
  <si>
    <t>SWP 20-21 Automotive Dept ASE</t>
  </si>
  <si>
    <t xml:space="preserve">SWP 20-21 Welding Forklift </t>
  </si>
  <si>
    <t>HS 07 - Hazardous Waste Study</t>
  </si>
  <si>
    <t>HS 05-Asbestos Rem-SAC Admin 1</t>
  </si>
  <si>
    <t>SM 14 SAC Bldg AFR Boilers</t>
  </si>
  <si>
    <t>SAC High Voltage PM Project</t>
  </si>
  <si>
    <t>SAC Main Substation Project</t>
  </si>
  <si>
    <t>SAC Glastic Insulators Project</t>
  </si>
  <si>
    <t>SAC Circ Pump Repair Project</t>
  </si>
  <si>
    <t xml:space="preserve">SAC Bldg W AC#1 Compressor </t>
  </si>
  <si>
    <t>SAC CDC Kitchen Air Units Proj</t>
  </si>
  <si>
    <t>SAC Bldg G Rest Rm Roof Repair</t>
  </si>
  <si>
    <t>SAC Door Hardware Upgrade Proj</t>
  </si>
  <si>
    <t>SCC Parking Lot Overlay &amp; Seal</t>
  </si>
  <si>
    <t>SCC Bldg D Actuator Repairs</t>
  </si>
  <si>
    <t>SM 14 SCC Bldg D Re-Roof Proj</t>
  </si>
  <si>
    <t>SCC Bldg D Boiler Replacement</t>
  </si>
  <si>
    <t xml:space="preserve">DO Bldg Retro-Commissioning </t>
  </si>
  <si>
    <t>SM 14 SAC Bldg H Roof Replace</t>
  </si>
  <si>
    <t>DO Yr2 LED Lighting Conversion</t>
  </si>
  <si>
    <t>SCC Yr2 LED Lightng Conversion</t>
  </si>
  <si>
    <t>SAC SM15 Dunlap Roof Rplmt</t>
  </si>
  <si>
    <t>Yr 3 Bldg D Chiller Repl</t>
  </si>
  <si>
    <t>Yr 3 DMC &amp; OCRST LED</t>
  </si>
  <si>
    <t>SAC Carpet Rplmt Bldgs B,L,S</t>
  </si>
  <si>
    <t>Prop 39 - SAC,DMC &amp; OCSRTA EMS</t>
  </si>
  <si>
    <t xml:space="preserve">SAC Bldg B10-11 &amp; I Enclosure </t>
  </si>
  <si>
    <t>Scheduled Maintenance OT-07</t>
  </si>
  <si>
    <t>Scheduled Maintenance OT-08</t>
  </si>
  <si>
    <t>Scheduled Maintenance OT-09</t>
  </si>
  <si>
    <t>Scheduled Maintenance Match</t>
  </si>
  <si>
    <t>SM23 SCC T ADA Sidewalk Repair</t>
  </si>
  <si>
    <t>SM23 SCC Fire System&amp;Code</t>
  </si>
  <si>
    <t>Placeholder for FD41 project</t>
  </si>
  <si>
    <t>SM23 CEC Improvements</t>
  </si>
  <si>
    <t>SM23 CEC Roofing Repairs</t>
  </si>
  <si>
    <t>SM23 SAC E Pool Equipment Repl</t>
  </si>
  <si>
    <t>SM23 SAC E Pool Resurface</t>
  </si>
  <si>
    <t>SM22 Districtwide Rekey</t>
  </si>
  <si>
    <t>SAC SM20 Building T</t>
  </si>
  <si>
    <t>SM23 DO FireSystem&amp;Code</t>
  </si>
  <si>
    <t>SM23 DO Plumbing Repairs</t>
  </si>
  <si>
    <t>SM23 SCC D HVAC Repairs</t>
  </si>
  <si>
    <t>SM23 SCC Mechanical Insulation</t>
  </si>
  <si>
    <t>SM23 SCC SC Air&amp;Vacuum Systems</t>
  </si>
  <si>
    <t>SM23 D Entrance AutoDoor Repla</t>
  </si>
  <si>
    <t>SM23 SCC D,E,H&amp;SC  Lockset Rep</t>
  </si>
  <si>
    <t>SM23 SCC A&amp;B Siding Repairs</t>
  </si>
  <si>
    <t>SM23 DO HVAC VAV Replacement</t>
  </si>
  <si>
    <t>SAC SM 15 - Bldg U Skylights</t>
  </si>
  <si>
    <t>SAC SM15 Pool Dischg Rerouting</t>
  </si>
  <si>
    <t>SAC SM15 BLDG L ROOF REPAIRS</t>
  </si>
  <si>
    <t>SAC SM15 BLDGS L,R,W HVAC SYS</t>
  </si>
  <si>
    <t>SAC SM15 BLDG T PAINT EXT</t>
  </si>
  <si>
    <t>SAC SM15 Chavez Windows</t>
  </si>
  <si>
    <t>SAC SM15 Chavez Hall Roof</t>
  </si>
  <si>
    <t>SAC SM15 BLDG R PENTHOUSE FLR</t>
  </si>
  <si>
    <t>SAC SM15 BLDGS J,R,T PLUM FIX</t>
  </si>
  <si>
    <t>SAC SM15 BLDGS B,E,L PAINT EXT</t>
  </si>
  <si>
    <t>SM 04 - SAC Bldg D Chillers</t>
  </si>
  <si>
    <t>SM 04 - SAC Building C Roof</t>
  </si>
  <si>
    <t>SM 04 - SAC Building S Roof</t>
  </si>
  <si>
    <t>SM 04 - SCC A/B Exhaust Fans</t>
  </si>
  <si>
    <t>SM 04 - SCC Building D Roof</t>
  </si>
  <si>
    <t>SM 04-SAC Bldg S HVAC Controls</t>
  </si>
  <si>
    <t>SM 04-SAC Communication Closet</t>
  </si>
  <si>
    <t xml:space="preserve">DW Studnt Housing Feasibility </t>
  </si>
  <si>
    <t>SCC U-Bldng Portable Lighting</t>
  </si>
  <si>
    <t>SM22 - DO Wndw Gasket Rplcmnt</t>
  </si>
  <si>
    <t>SM 05 - SAC Bldg D Air Handler</t>
  </si>
  <si>
    <t>SM 05 - SAC Bldg D Chiller Ph2</t>
  </si>
  <si>
    <t>SM 05 - SAC Bldg D Condenser</t>
  </si>
  <si>
    <t>SM 05 - SAC Building U Roof</t>
  </si>
  <si>
    <t>SM 05 - SCC Bldg B Condenser</t>
  </si>
  <si>
    <t>SM 05 Cesar Chavez Air Cond</t>
  </si>
  <si>
    <t>SM 05-DO Transformr/Switchgear</t>
  </si>
  <si>
    <t>SAC BLDG G,H,W Air Handle Rplm</t>
  </si>
  <si>
    <t>SAC BLDG F,I,J Roof Rplmt</t>
  </si>
  <si>
    <t>SAC Barrier Removal Campuswide</t>
  </si>
  <si>
    <t>SM 06 - CEC Switchgear</t>
  </si>
  <si>
    <t>SM 06 - SAC Bldg P Roof</t>
  </si>
  <si>
    <t>SM 06 - SAC Bldg U Drains</t>
  </si>
  <si>
    <t>SM 06 - SAC Flush Valves</t>
  </si>
  <si>
    <t>SM 06 - SCC A/B Boilers/Pumps</t>
  </si>
  <si>
    <t>SM 06 - SCC A/B Condensers</t>
  </si>
  <si>
    <t>SCC BLDG G Pool Repair</t>
  </si>
  <si>
    <t>SCC Barrier Removal Campuswide</t>
  </si>
  <si>
    <t xml:space="preserve">SCC SM22 CDC Repair </t>
  </si>
  <si>
    <t>SCC BLDG A,B Air Handler Rplmt</t>
  </si>
  <si>
    <t>SM 07 - SAC Bldg R Var Freq Dr</t>
  </si>
  <si>
    <t>SM 07 - SAC Building W Roof</t>
  </si>
  <si>
    <t>SM 07 - SAC Welding Vent Syst</t>
  </si>
  <si>
    <t>SM 07 - SCC Ext Light Fixtures</t>
  </si>
  <si>
    <t>SM 07 - SCC Repair Pedestrian</t>
  </si>
  <si>
    <t>SM 07 -DO Emergency Exit Light</t>
  </si>
  <si>
    <t>SM 07 -SCC Elec Distrib System</t>
  </si>
  <si>
    <t>SM 07 -SCC Emergency Power Sys</t>
  </si>
  <si>
    <t>SM 07 - SAC Fire Alarm Replace</t>
  </si>
  <si>
    <t>SM 08 - SAC Vent System</t>
  </si>
  <si>
    <t>SM 08 - SAC Bldg U Roof Refurb</t>
  </si>
  <si>
    <t>SM 08 - SAC Bldg R Stairwell</t>
  </si>
  <si>
    <t>SM 08 - SAC Elec Switch Lib</t>
  </si>
  <si>
    <t>SM 08 - SCC Emer Gen Repl (D)</t>
  </si>
  <si>
    <t>SM 08 - SAC HVAC Sys (A,R,S,W)</t>
  </si>
  <si>
    <t>SM 08 - SAC Fire Alarm Repair</t>
  </si>
  <si>
    <t>SM 09-SAC Water Control Valves</t>
  </si>
  <si>
    <t>SM 09-SAC Backflow Devices</t>
  </si>
  <si>
    <t>SM 09 - SAC Fire Alarm Replcmt</t>
  </si>
  <si>
    <t>SM 09 - SAC Replacemt of UPS</t>
  </si>
  <si>
    <t>SM 09- SAC Repl Plumbing-R,J,T</t>
  </si>
  <si>
    <t>SM 09- SCC Repl Ext Siding-A&amp;B</t>
  </si>
  <si>
    <t>SM 09-SAC OT Water Control Val</t>
  </si>
  <si>
    <t>SAC BLDG L,T,X HVAC/ROOF Rplmt</t>
  </si>
  <si>
    <t xml:space="preserve">SCC Humanities Bldg Equipment </t>
  </si>
  <si>
    <t>SAC Yr1 LED Lightng Conversion</t>
  </si>
  <si>
    <t>SCC Yr1 Science Center RCx</t>
  </si>
  <si>
    <t>SAC Bldgs C,N,P,R Roof Repairs</t>
  </si>
  <si>
    <t>SCC Bldg D Emergency Generator</t>
  </si>
  <si>
    <t>SM - PY SAC Fire Alarms</t>
  </si>
  <si>
    <t>Local Projects</t>
  </si>
  <si>
    <t>SAC Renovation of Buildings</t>
  </si>
  <si>
    <t>SAC Library Renovation</t>
  </si>
  <si>
    <t>SAC Campus Infrastructure</t>
  </si>
  <si>
    <t>SCC Infrastructure</t>
  </si>
  <si>
    <t>DMC 2ND FLR SIGNS &amp; WALL RPRS</t>
  </si>
  <si>
    <t xml:space="preserve">SCC Chavez &amp; Ramirez Bust_x000D_
</t>
  </si>
  <si>
    <t>SAC CEC Renovation-Child Care</t>
  </si>
  <si>
    <t>SAC Athletic Field-Renovte/Exp</t>
  </si>
  <si>
    <t>DO Telephone/Computer Network</t>
  </si>
  <si>
    <t>SCC Start-up Landscaping Equip</t>
  </si>
  <si>
    <t>SCC Land  Acquisition</t>
  </si>
  <si>
    <t>SCC OEC Site Acquisition</t>
  </si>
  <si>
    <t>SAC Land Acquisition</t>
  </si>
  <si>
    <t>SCC Library/Learning Resrc Ctr</t>
  </si>
  <si>
    <t>SAC Math &amp; Science Building</t>
  </si>
  <si>
    <t>SAC Child Development Center</t>
  </si>
  <si>
    <t>SAC Men's &amp; Women's Locker Rms</t>
  </si>
  <si>
    <t>SAC Digital Technologies Bldg</t>
  </si>
  <si>
    <t>SAC Sheriffs Training Facility</t>
  </si>
  <si>
    <t>SAC Digital Media Center</t>
  </si>
  <si>
    <t>SCC Student Svc/Classroom Bldg</t>
  </si>
  <si>
    <t>SCC Humanities Bldg</t>
  </si>
  <si>
    <t>SAC Latino Health Access</t>
  </si>
  <si>
    <t>SCC Performing Arts Center</t>
  </si>
  <si>
    <t>SCC Athletic &amp; Aquatics Cntr</t>
  </si>
  <si>
    <t>SCC Science &amp; Math Building</t>
  </si>
  <si>
    <t>SCC Parking Facilities</t>
  </si>
  <si>
    <t>SAC Parking Structure</t>
  </si>
  <si>
    <t>SAC Prkg Lot #11/Improvements</t>
  </si>
  <si>
    <t>SAC Perimeter Site Improvement</t>
  </si>
  <si>
    <t>SAC Planetarium Reno/Rest Add</t>
  </si>
  <si>
    <t>SAC Dunlap Hall Renovation</t>
  </si>
  <si>
    <t>DO Agency Fees</t>
  </si>
  <si>
    <t>Sheriff Training Academy Road</t>
  </si>
  <si>
    <t>SAC Johnson Student Center</t>
  </si>
  <si>
    <t>SAC Temporary Village Project</t>
  </si>
  <si>
    <t>SAC Swing Space Village</t>
  </si>
  <si>
    <t>SAC Lots 6-9 Lighting Upgrade</t>
  </si>
  <si>
    <t>LED Lighting Upgrade</t>
  </si>
  <si>
    <t>SCC LED Lighting Upgrade</t>
  </si>
  <si>
    <t>SAC LED Lighting Upgrade</t>
  </si>
  <si>
    <t>SAC Central Plant Infras</t>
  </si>
  <si>
    <t>17th &amp; Bristol St Parking Lot</t>
  </si>
  <si>
    <t>DSA Project Closeout</t>
  </si>
  <si>
    <t>Chavez Hall Renovation</t>
  </si>
  <si>
    <t>OEC Building Certification</t>
  </si>
  <si>
    <t>17th &amp; Bristol - Cell Tower</t>
  </si>
  <si>
    <t>Project Closeout/Certification</t>
  </si>
  <si>
    <t>SAC Science Center</t>
  </si>
  <si>
    <t>SAC Bldg H Roof Replacement</t>
  </si>
  <si>
    <t>SAC Bldg L Roof Repairs</t>
  </si>
  <si>
    <t>SAC Bldg R Exterior Painting</t>
  </si>
  <si>
    <t>SAC Prkg Lts 1-5 Slry &amp; Strp</t>
  </si>
  <si>
    <t>SAC Temporary Village Phase 2</t>
  </si>
  <si>
    <t>SAC Infinite Spirit Art Scptr</t>
  </si>
  <si>
    <t>SAC Johnson &amp; Bldg J Demo</t>
  </si>
  <si>
    <t>SCC Public &amp; Warehouse Reloc</t>
  </si>
  <si>
    <t>SCC Bldg G Aquatics Bleachers</t>
  </si>
  <si>
    <t>Chavez &amp; Ramirez Bust/Pedestal</t>
  </si>
  <si>
    <t>DO SM16 Fire Line Pump Rplmt</t>
  </si>
  <si>
    <t>SCC Bldg D Inter Renov Phase 2</t>
  </si>
  <si>
    <t>DO Parking Lot LED Lighting</t>
  </si>
  <si>
    <t>DO-Construct Janitors Closet</t>
  </si>
  <si>
    <t>DO-Waterproof Mechanical Room</t>
  </si>
  <si>
    <t>Yr 3 Bldg I &amp; Z LED Conversion</t>
  </si>
  <si>
    <t>DO Spec Insp &amp; Mat'l Testing</t>
  </si>
  <si>
    <t>DO Geotechnical &amp; Geohazard</t>
  </si>
  <si>
    <t>Site Perimeter-Bristol St.</t>
  </si>
  <si>
    <t>SAC - Fire Alarm All Call</t>
  </si>
  <si>
    <t>SAC Other Repairs/Mods</t>
  </si>
  <si>
    <t>SCC Other Repairs/Mods</t>
  </si>
  <si>
    <t>DO SM16 Boiler Replacement</t>
  </si>
  <si>
    <t>SAC Cleanroom H 210</t>
  </si>
  <si>
    <t>SCC Bldg D Inter Renov Phase 3</t>
  </si>
  <si>
    <t>SCC Site Wide Land Surveying</t>
  </si>
  <si>
    <t>SCC Stormwater Mgmnt Imp Ph.1</t>
  </si>
  <si>
    <t>DO Districtwide ADA</t>
  </si>
  <si>
    <t>SCC Pkg Lot 6 Re-slurry/stripe</t>
  </si>
  <si>
    <t>Districtwide Land Survey</t>
  </si>
  <si>
    <t>OCSRTA Emerg Blue Phone &amp; ADA</t>
  </si>
  <si>
    <t>SCC Emerg Blue Phone &amp; ADA Pot</t>
  </si>
  <si>
    <t>SAC Emerg Blue Phone &amp; ADA Pot</t>
  </si>
  <si>
    <t>DO Emerg Blue Phone &amp; ADA Pot</t>
  </si>
  <si>
    <t>DMC Emerg Blue Phone &amp; ADA Pot</t>
  </si>
  <si>
    <t>CEC Emerg Blue Phone &amp; ADA Pot</t>
  </si>
  <si>
    <t>OCSRTA - Stormwater Mgmt Imp</t>
  </si>
  <si>
    <t>SAC Lease Portables</t>
  </si>
  <si>
    <t>SAC ADA Imp Ph 1 (Prkng Lots)</t>
  </si>
  <si>
    <t>DO DSA Project Inspector</t>
  </si>
  <si>
    <t>Security Radio Comm Infrast DW</t>
  </si>
  <si>
    <t>SCC ADA Signage/Wayfinding</t>
  </si>
  <si>
    <t>SCC ADA FF&amp;E</t>
  </si>
  <si>
    <t>DO Reconfig L.Correa Offices</t>
  </si>
  <si>
    <t>SAC Relocations</t>
  </si>
  <si>
    <t>SAC Cesar Chavez A Bldg Improv</t>
  </si>
  <si>
    <t>SAC Hammond Hall Windows</t>
  </si>
  <si>
    <t>SAC-Welding Ventilation System</t>
  </si>
  <si>
    <t>SAC A Bldg Furn,Tech &amp; Infrast</t>
  </si>
  <si>
    <t>RDA - Anaheim Alpha 72-73</t>
  </si>
  <si>
    <t>RDA-Anaheim River Valley 83-84</t>
  </si>
  <si>
    <t>RDA -County Neighbr 87-88 pass</t>
  </si>
  <si>
    <t>RDA -Garden Grove 72-73 AB1290</t>
  </si>
  <si>
    <t>RDA -Garden Grove 73-74 AB1290</t>
  </si>
  <si>
    <t>RDA -Garden Grove 76-77 AB1290</t>
  </si>
  <si>
    <t>RDA -Garden Grove 79-80 AB1290</t>
  </si>
  <si>
    <t>RDA -Garden Grove 80-81 AB1290</t>
  </si>
  <si>
    <t>RDA -Garden Grove 98-99 AB1290</t>
  </si>
  <si>
    <t>RDA -Garden Grove 01-02 AB1290</t>
  </si>
  <si>
    <t>RDA-Garden Gr Comm Project PT</t>
  </si>
  <si>
    <t>RDA-Garden Gr Buena-Clinton 81</t>
  </si>
  <si>
    <t>RDA - Health &amp; Safety pass</t>
  </si>
  <si>
    <t>RDA -H&amp;S Orange SW Am#1 pass</t>
  </si>
  <si>
    <t>RDA -H&amp;S OC SA Heights pass</t>
  </si>
  <si>
    <t>RDA -Orange NW pass-thru</t>
  </si>
  <si>
    <t>RDA -Orange SW 84-85 AB1290</t>
  </si>
  <si>
    <t>RDA -Orange SW Am#2 pass</t>
  </si>
  <si>
    <t>RDA -Orange SW Am#3 AB1290</t>
  </si>
  <si>
    <t>RDA -Orange Tustin St. AB1290</t>
  </si>
  <si>
    <t>RDA -Orange Tustin Am#1 pass</t>
  </si>
  <si>
    <t>RDA -SA Bristol 89-90 pass</t>
  </si>
  <si>
    <t>RDA -SA N. Harbor 81-82 AB1290</t>
  </si>
  <si>
    <t>RDA -SA S. Harbor 81-82 pass</t>
  </si>
  <si>
    <t>RDA -SA S Main 81-82 pass-thru</t>
  </si>
  <si>
    <t>RDA -SA Downtown AB 1290</t>
  </si>
  <si>
    <t>RDA -SA Intercity Commuter AB1</t>
  </si>
  <si>
    <t>RDA - SAC Russell Hall Rplcmnt</t>
  </si>
  <si>
    <t>RDA - Yorba Linda 83-84 AB1290</t>
  </si>
  <si>
    <t>RDA - Tustin S. Central 82-83</t>
  </si>
  <si>
    <t>RDA - Tustin S. Central 84-85</t>
  </si>
  <si>
    <t>RDA -Tustin Towne Center 76-77</t>
  </si>
  <si>
    <t>RDA - Tustin MCAS pass-thru</t>
  </si>
  <si>
    <t>RSCCD 2002 Bond Series 2003A</t>
  </si>
  <si>
    <t>RSCCD 2002 Bond Series 2005B</t>
  </si>
  <si>
    <t>RSCCD 2002 Bond Series 2006C</t>
  </si>
  <si>
    <t>RSCCD 2012 Refunding Bond</t>
  </si>
  <si>
    <t>Meas Q-SFID #1 Bonds Series A</t>
  </si>
  <si>
    <t>Meas Q - 2018 Bonds Series B</t>
  </si>
  <si>
    <t>Meas Q-2019 Bonds Series C</t>
  </si>
  <si>
    <t>DMC Slab Strengthening</t>
  </si>
  <si>
    <t>DMC Access Control</t>
  </si>
  <si>
    <t>SCC BldgD&amp;HumanitiesAccessCtrl</t>
  </si>
  <si>
    <t>SAC Bldg D&amp; F Access Ctrl</t>
  </si>
  <si>
    <t>CEC Medeco Re-Key</t>
  </si>
  <si>
    <t>CEC Redevelopment</t>
  </si>
  <si>
    <t>SAC Bristol &amp; 17th Street</t>
  </si>
  <si>
    <t>SCC Parking Lot LED Lighting</t>
  </si>
  <si>
    <t>SAC Johnsn Post-Occupancy Proj</t>
  </si>
  <si>
    <t>Basic Needs/Hawk Nest</t>
  </si>
  <si>
    <t>ACT Center</t>
  </si>
  <si>
    <t>Achieving the Dream OER Degree</t>
  </si>
  <si>
    <t>RSCCD Test Center</t>
  </si>
  <si>
    <t>Adjunct Success Project 2021</t>
  </si>
  <si>
    <t>AQMD</t>
  </si>
  <si>
    <t>ASCIP Safety Credit Program</t>
  </si>
  <si>
    <t>Auxiliary Services Chargebacks</t>
  </si>
  <si>
    <t>Apprenticeship Carryover Funds</t>
  </si>
  <si>
    <t>Apprentice-Barbering</t>
  </si>
  <si>
    <t>Apprentice-Carp/Mill Cab/Acous</t>
  </si>
  <si>
    <t>Apprentice-Cosmetology</t>
  </si>
  <si>
    <t>Apprentice-Electrician</t>
  </si>
  <si>
    <t>Apprentice-Maint Mechanic</t>
  </si>
  <si>
    <t>Apprentice-Operating Engineers</t>
  </si>
  <si>
    <t>Apprentice-Powerman Lineman</t>
  </si>
  <si>
    <t>Apprentice-Surveying</t>
  </si>
  <si>
    <t>ASPEN Project</t>
  </si>
  <si>
    <t>Cal Enlace Philanthropy</t>
  </si>
  <si>
    <t>CA Campus Catalyst Fund</t>
  </si>
  <si>
    <t>Behavior Technician Cert Prgm</t>
  </si>
  <si>
    <t>Behavior Tech Cert Prg Y2</t>
  </si>
  <si>
    <t>Cal Manufacturing Tech Consult</t>
  </si>
  <si>
    <t>Caltrans Property Decertificat</t>
  </si>
  <si>
    <t>Center for Inclusive Computing</t>
  </si>
  <si>
    <t>SCAG IERS LMI SIP Prgm Income</t>
  </si>
  <si>
    <t>CAMP II - SCC Program Income</t>
  </si>
  <si>
    <t>Campus Health Services Use Fee</t>
  </si>
  <si>
    <t>Canvas Project</t>
  </si>
  <si>
    <t>Carnegie Mellon-Open Learning</t>
  </si>
  <si>
    <t>Lactation Educator Spcialst NC</t>
  </si>
  <si>
    <t>OCRC Program Income</t>
  </si>
  <si>
    <t>CultureCon - P&amp;C</t>
  </si>
  <si>
    <t>CEC Capital Improvement Contri</t>
  </si>
  <si>
    <t>CEC/ESL Student Testing Fund</t>
  </si>
  <si>
    <t>CEC Family Lit Student Resourc</t>
  </si>
  <si>
    <t>CDS Extended hours</t>
  </si>
  <si>
    <t>CDC Grand Opening</t>
  </si>
  <si>
    <t>Child Dev Train Consortium-YR2</t>
  </si>
  <si>
    <t>CITD Program Income</t>
  </si>
  <si>
    <t>CITD STEP Program Income</t>
  </si>
  <si>
    <t>City Makeover Program</t>
  </si>
  <si>
    <t>City of Mission Viejo</t>
  </si>
  <si>
    <t>Class Schedules</t>
  </si>
  <si>
    <t>SAC Campus Entrance Improvmnts</t>
  </si>
  <si>
    <t>LAOCBTC Apprenticeship Ready</t>
  </si>
  <si>
    <t>College Self Funded Programs</t>
  </si>
  <si>
    <t>Commencement</t>
  </si>
  <si>
    <t>College Now - CHS</t>
  </si>
  <si>
    <t>College Tobacco Cessation Svcs</t>
  </si>
  <si>
    <t>Community Science Night</t>
  </si>
  <si>
    <t>CC Open Learning Initiative</t>
  </si>
  <si>
    <t>Contract Education Projects</t>
  </si>
  <si>
    <t>Contracted Transcript Services</t>
  </si>
  <si>
    <t>CTE Multiple Pathways-ARCHES I</t>
  </si>
  <si>
    <t>CTE Multiple Pathways-ARCHES 2</t>
  </si>
  <si>
    <t>CTE Multiple Pathways-ARCHES 3</t>
  </si>
  <si>
    <t>Datatel Implementation</t>
  </si>
  <si>
    <t>DMC Small Business Incubators</t>
  </si>
  <si>
    <t>DMC - Program Income</t>
  </si>
  <si>
    <t>District Office Projects</t>
  </si>
  <si>
    <t>DO Structural Engineering Svcs</t>
  </si>
  <si>
    <t>DO Energy Conservation</t>
  </si>
  <si>
    <t>DO Elevator Tank Repair</t>
  </si>
  <si>
    <t>DO UPS Chiller Controls</t>
  </si>
  <si>
    <t>DO SM17 Window Caulking/WP</t>
  </si>
  <si>
    <t>DO SM17 Roof Replacement</t>
  </si>
  <si>
    <t>District Office Mailroom</t>
  </si>
  <si>
    <t>DW Door Hardware/AccesControl</t>
  </si>
  <si>
    <t>DO Health Clinic</t>
  </si>
  <si>
    <t>District Vocational Assessment</t>
  </si>
  <si>
    <t>Doctoral Psychology Internship</t>
  </si>
  <si>
    <t>Dual Enrollment/FounFundedProg</t>
  </si>
  <si>
    <t>Early Childhood Mentor/Teacher</t>
  </si>
  <si>
    <t>Early Childhood Mentor/Tchr-PY</t>
  </si>
  <si>
    <t>EdUPlay Child Care Services</t>
  </si>
  <si>
    <t>Educational Orientation Window</t>
  </si>
  <si>
    <t>Electrial Technology Training</t>
  </si>
  <si>
    <t>Emergency Operations Ctr - SCC</t>
  </si>
  <si>
    <t>ENLACE III</t>
  </si>
  <si>
    <t>Exam Payment Option Plan</t>
  </si>
  <si>
    <t>FACCTS - SAC</t>
  </si>
  <si>
    <t>FACCTS - SCC</t>
  </si>
  <si>
    <t>Facilities Modifications</t>
  </si>
  <si>
    <t>Faculty Inquire Network</t>
  </si>
  <si>
    <t>Family Owned Business Forum</t>
  </si>
  <si>
    <t>Family Support Planning Proj</t>
  </si>
  <si>
    <t>Fast TrAAck</t>
  </si>
  <si>
    <t>Feria Para Commerciantes</t>
  </si>
  <si>
    <t>Fiscal Agent Program Income</t>
  </si>
  <si>
    <t>Forensics</t>
  </si>
  <si>
    <t>Foundation Chargebacks</t>
  </si>
  <si>
    <t>Foundation Funded Projects</t>
  </si>
  <si>
    <t>Foundation Natl Stud Nurses</t>
  </si>
  <si>
    <t>Full Cost Child Dev Services</t>
  </si>
  <si>
    <t>CDS UCTR Full Cost</t>
  </si>
  <si>
    <t>CDS UCSP Full Cost</t>
  </si>
  <si>
    <t>UCI Grad Stdent/Faculty Intern</t>
  </si>
  <si>
    <t>Health Services</t>
  </si>
  <si>
    <t>Health Services UCSF Study</t>
  </si>
  <si>
    <t>Hoag Hospital Nursing Grant</t>
  </si>
  <si>
    <t>Honors Program</t>
  </si>
  <si>
    <t>HSI - STEM</t>
  </si>
  <si>
    <t>HP Tech - Course Redesign</t>
  </si>
  <si>
    <t>SAC ITS Copper Wire Project</t>
  </si>
  <si>
    <t>Innovative Courseware Project</t>
  </si>
  <si>
    <t>IDRC Program Income</t>
  </si>
  <si>
    <t>Industry Driven Regional Colla</t>
  </si>
  <si>
    <t>International Students Project</t>
  </si>
  <si>
    <t>Instructional Materials Fees</t>
  </si>
  <si>
    <t>Instructional Service Contract</t>
  </si>
  <si>
    <t>Kaleidoscope Project</t>
  </si>
  <si>
    <t>Kaleidoscope Project II</t>
  </si>
  <si>
    <t>Kinder Caminata</t>
  </si>
  <si>
    <t>Merage Foundation</t>
  </si>
  <si>
    <t>Misc Project Planning Guides</t>
  </si>
  <si>
    <t>AE Planning Srvcs Lic/Fees</t>
  </si>
  <si>
    <t>Model United Nations</t>
  </si>
  <si>
    <t>NCCEP Promoting Excellence</t>
  </si>
  <si>
    <t>Next Gener Learning Challenges</t>
  </si>
  <si>
    <t>SAC Bldg S - Safety Key Room</t>
  </si>
  <si>
    <t>SAC TVP5-P4 Fashion Lab Reno</t>
  </si>
  <si>
    <t>SAC TVP5-P2 300 Removal &amp; Lot</t>
  </si>
  <si>
    <t>SAC TVP5-P3 Demo B4-B8</t>
  </si>
  <si>
    <t>SCC BR Lots 2 &amp; 7 Crosswalk</t>
  </si>
  <si>
    <t xml:space="preserve">SCC BR12-Soccer POT &amp; Seating </t>
  </si>
  <si>
    <t>Non-Resident Tuition</t>
  </si>
  <si>
    <t>SAC Renovations</t>
  </si>
  <si>
    <t>SCC Renovations</t>
  </si>
  <si>
    <t>SAC Central Plant Energy Proj</t>
  </si>
  <si>
    <t>SAC Facilities Rental Project</t>
  </si>
  <si>
    <t>SCC Fiber Infrastructure</t>
  </si>
  <si>
    <t>SCC Central Plant Energy Proj</t>
  </si>
  <si>
    <t>SAC Boiler Project</t>
  </si>
  <si>
    <t>SCC Boiler Project</t>
  </si>
  <si>
    <t>DO HVAC Renovations</t>
  </si>
  <si>
    <t>OC High-Risk Drink Prevent Yr1</t>
  </si>
  <si>
    <t>OC High-Risk Drink Prevent Yr2</t>
  </si>
  <si>
    <t>OC Community Foundation Proj</t>
  </si>
  <si>
    <t>OCSRTA - Site Wall/Imp</t>
  </si>
  <si>
    <t>Passthrough Scholarships</t>
  </si>
  <si>
    <t>OC WBC Community Cash Match</t>
  </si>
  <si>
    <t>OC Women's Bus Ctr Prog Income</t>
  </si>
  <si>
    <t>OC WBC Program Income II</t>
  </si>
  <si>
    <t>OC WBC-Women Bus Owner's Conf</t>
  </si>
  <si>
    <t>OEC Temp Relo/Site-Leases</t>
  </si>
  <si>
    <t>Olive Crest Early College HS</t>
  </si>
  <si>
    <t>R2T4 Direct Loan School Portio</t>
  </si>
  <si>
    <t xml:space="preserve">R2T4 Direct Loans - PY </t>
  </si>
  <si>
    <t>RTT ELC QRIS</t>
  </si>
  <si>
    <t>REI Pacific Clinics</t>
  </si>
  <si>
    <t>OCSTRA Exterior Doors</t>
  </si>
  <si>
    <t>Project Gateway Program</t>
  </si>
  <si>
    <t>SCC ACE Institute</t>
  </si>
  <si>
    <t>Parking</t>
  </si>
  <si>
    <t>SAC Football Field Recondition</t>
  </si>
  <si>
    <t>SAC Paint Bldgs H &amp; R</t>
  </si>
  <si>
    <t>SAC Bldg H Paint, Wnds &amp; Scrns</t>
  </si>
  <si>
    <t>CEC Prkt Lt Slry &amp; Restrp</t>
  </si>
  <si>
    <t>SAC Site-wide ADA</t>
  </si>
  <si>
    <t>SCC Site-wide ADA</t>
  </si>
  <si>
    <t>SCC CDC Bldg Roof Replacement</t>
  </si>
  <si>
    <t>DO ADA &amp; Parking Lot Rep</t>
  </si>
  <si>
    <t>DO Plumbing, Electrical/Rep</t>
  </si>
  <si>
    <t>Publications Center Services</t>
  </si>
  <si>
    <t>SCC Bldg D Interior Renovation</t>
  </si>
  <si>
    <t>SCC ADA Upgrades</t>
  </si>
  <si>
    <t>SAC Bldg H Window Replacement</t>
  </si>
  <si>
    <t>SCC ADA PTD Replacement</t>
  </si>
  <si>
    <t>SAC BR Signage/Wayfinding</t>
  </si>
  <si>
    <t>SAC Campus Directory (Elec)</t>
  </si>
  <si>
    <t>SAC Security Storage</t>
  </si>
  <si>
    <t>SCC Campus Directory (Elec)</t>
  </si>
  <si>
    <t>Bldg A 1st Flr Reconfiguration</t>
  </si>
  <si>
    <t>Risk Management - Ergonomics</t>
  </si>
  <si>
    <t>SAC BR Parking Ticket Kiosk</t>
  </si>
  <si>
    <t>DO ITS HVAC</t>
  </si>
  <si>
    <t>SAC Safety and Security Renov</t>
  </si>
  <si>
    <t>SCC Safety and Security Renov</t>
  </si>
  <si>
    <t>DO Safety and Security Renov</t>
  </si>
  <si>
    <t>SAC Student Housing</t>
  </si>
  <si>
    <t>SCC Erosion Control Sitework</t>
  </si>
  <si>
    <t>NSF Returned Check Fee</t>
  </si>
  <si>
    <t>SCC Umoja</t>
  </si>
  <si>
    <t>RSCCD Properties</t>
  </si>
  <si>
    <t xml:space="preserve">Career Education Ancillary </t>
  </si>
  <si>
    <t>R2T4 School Portion - PY</t>
  </si>
  <si>
    <t>R2T4 School Portion - CY</t>
  </si>
  <si>
    <t>SAC Fire Alarm Project</t>
  </si>
  <si>
    <t>SAC Relocatables</t>
  </si>
  <si>
    <t>SACF/Wells Fargo Literacy Grnt</t>
  </si>
  <si>
    <t>Santa Ana MCHS Excel Program</t>
  </si>
  <si>
    <t>SAC Hazmat Abtmnt Disposal</t>
  </si>
  <si>
    <t>SCC Hazmat Abtmnt Disposal</t>
  </si>
  <si>
    <t>SBDC - City of Anaheim</t>
  </si>
  <si>
    <t>SBDC - City of Mission Viejo</t>
  </si>
  <si>
    <t>SBDC City of Anaheim - 2008</t>
  </si>
  <si>
    <t>SBDC - Anaheim &amp; Santa Ana</t>
  </si>
  <si>
    <t>SBDC - Wells Fargo Tech Assist</t>
  </si>
  <si>
    <t xml:space="preserve">SBDC -  Community Partnership </t>
  </si>
  <si>
    <t>SBDC - Donated Equipment</t>
  </si>
  <si>
    <t>SBDC - Latino Technical Assist</t>
  </si>
  <si>
    <t>SBDC - Program Income</t>
  </si>
  <si>
    <t>SBDC-Union Bank Techn Asst Prg</t>
  </si>
  <si>
    <t>SCC Bldg U Portables Cert</t>
  </si>
  <si>
    <t>SAC-Facilities Repairs Project</t>
  </si>
  <si>
    <t>SAC HSB Secondary Project</t>
  </si>
  <si>
    <t>SM Construction Management</t>
  </si>
  <si>
    <t>Professional Services/Bond</t>
  </si>
  <si>
    <t>Construction Consulting Svs</t>
  </si>
  <si>
    <t>MISC Architect/Engineering Svs</t>
  </si>
  <si>
    <t>DO Hazmat Abtmnt Disposal</t>
  </si>
  <si>
    <t>SAC WI-FI Project</t>
  </si>
  <si>
    <t>IT Equipment</t>
  </si>
  <si>
    <t>Technology Enhanced Learning</t>
  </si>
  <si>
    <t>Construction Technology MC3</t>
  </si>
  <si>
    <t>YESS-ILP Student Relief Fund</t>
  </si>
  <si>
    <t>Video Surveillance System</t>
  </si>
  <si>
    <t>2013 SAC Scheduled Maintenance</t>
  </si>
  <si>
    <t>SSPIRE Year 1</t>
  </si>
  <si>
    <t>SSPIRE Year 2</t>
  </si>
  <si>
    <t>SSPIRE  Year 3</t>
  </si>
  <si>
    <t>SMHS Student Field Trips</t>
  </si>
  <si>
    <t>St. Joseph Clinical Trng Grant</t>
  </si>
  <si>
    <t xml:space="preserve">Lumina Latino Student Success </t>
  </si>
  <si>
    <t>State Mandated Costs</t>
  </si>
  <si>
    <t>State Fire Training</t>
  </si>
  <si>
    <t>Student ID Card Fees</t>
  </si>
  <si>
    <t>Student Representation Fees</t>
  </si>
  <si>
    <t>Student Life &amp; Leadership Fee</t>
  </si>
  <si>
    <t>Student Transportation Fee</t>
  </si>
  <si>
    <t xml:space="preserve">SAC Building K Canopy </t>
  </si>
  <si>
    <t>SCC BR Exterior Parking - Ph 1</t>
  </si>
  <si>
    <t>Subsidized Child Dev Svcs-CCTR</t>
  </si>
  <si>
    <t>Part Day Subsidized - CSPP</t>
  </si>
  <si>
    <t>T - Mobile Cellular Towers</t>
  </si>
  <si>
    <t>Full Day Subsidized - CSPP</t>
  </si>
  <si>
    <t xml:space="preserve">Taller San Jose-Allied Health </t>
  </si>
  <si>
    <t>Taller San Jose - SACSCE</t>
  </si>
  <si>
    <t>SAC MCHS Roof Replacement</t>
  </si>
  <si>
    <t>SAC 9 LOT Improvement</t>
  </si>
  <si>
    <t>SCC BR Campus Entrance Improve</t>
  </si>
  <si>
    <t>Textron Fastening/Cherry Aero</t>
  </si>
  <si>
    <t>Advanced Mfg Prgm Plnng Grant</t>
  </si>
  <si>
    <t>Tobacco-Free College Program (</t>
  </si>
  <si>
    <t>Tobacco-Free Communities Grant</t>
  </si>
  <si>
    <t>Track to Transfer Program</t>
  </si>
  <si>
    <t>TPP-SCC STEM Summer Institute</t>
  </si>
  <si>
    <t>TPP-SAC STEM Summer Institute</t>
  </si>
  <si>
    <t>Veterans Affairs Ed Reporting</t>
  </si>
  <si>
    <t>Vietnamese American Tech Asst</t>
  </si>
  <si>
    <t>Veterans Resource Center</t>
  </si>
  <si>
    <t>Water Conserv Ed - SCC/UTH</t>
  </si>
  <si>
    <t>Water Conservation Phase 2</t>
  </si>
  <si>
    <t>WIA Nursing Ctr - Wellpoint</t>
  </si>
  <si>
    <t>Corp Training Inst Prog Income</t>
  </si>
  <si>
    <t>DW Legal Services</t>
  </si>
  <si>
    <t xml:space="preserve">SAC Synthetic Football Field </t>
  </si>
  <si>
    <t>SAC Maintenance Support</t>
  </si>
  <si>
    <t>B/S Suspense Reconciliations</t>
  </si>
  <si>
    <t>SCC Security Portables</t>
  </si>
  <si>
    <t>SCC S Portable Demolition</t>
  </si>
  <si>
    <t xml:space="preserve">SCC Library Drywall/Framing </t>
  </si>
  <si>
    <t>Dstrctwide Energy Mng Sys EMS</t>
  </si>
  <si>
    <t>DO Rekey - Medeco Lock System</t>
  </si>
  <si>
    <t>SCC Bldg D Restroom Renovation</t>
  </si>
  <si>
    <t>Wtr Utlty Sci Fac &amp; Sci Cntr</t>
  </si>
  <si>
    <t>SCC Facilities Repair Project</t>
  </si>
  <si>
    <t>SAC Health Sciences</t>
  </si>
  <si>
    <t>DW Fire Protection Services</t>
  </si>
  <si>
    <t>Building A &amp; B Assessment Stdy</t>
  </si>
  <si>
    <t>CA Virtual Campus - CVC</t>
  </si>
  <si>
    <t>Fiscal Agent Holding Account</t>
  </si>
  <si>
    <t>CA Apprenticeshp Initiative FA</t>
  </si>
  <si>
    <t xml:space="preserve">SEAP Grants and FA </t>
  </si>
  <si>
    <t>Student Equity &amp; Achievemnt FA</t>
  </si>
  <si>
    <t>BFAP - FA</t>
  </si>
  <si>
    <t>FA Statewide Media Campaign</t>
  </si>
  <si>
    <t>DSPS - FA</t>
  </si>
  <si>
    <t>Distance Ed Captioning FA</t>
  </si>
  <si>
    <t>Equal Emplymnt Opport. FA Agrm</t>
  </si>
  <si>
    <t>CA Virtual Campus Education FA</t>
  </si>
  <si>
    <t>Digital Course for Inmates FA</t>
  </si>
  <si>
    <t>Equal Emplymnt Opport Grant FA</t>
  </si>
  <si>
    <t>Equal Employmnt Opportunity FA</t>
  </si>
  <si>
    <t>Economic Development FA</t>
  </si>
  <si>
    <t>Economic &amp; Workforce Dev FA</t>
  </si>
  <si>
    <t>Strong Workforce Prgm - FA</t>
  </si>
  <si>
    <t>Economic Development Grant FA</t>
  </si>
  <si>
    <t>Transfer Ed &amp; Articulation FA</t>
  </si>
  <si>
    <t>Common Course Nmbr Syst FA</t>
  </si>
  <si>
    <t>Trnsfr Ed &amp; Articulation - CSU</t>
  </si>
  <si>
    <t>Transfer Ed &amp; Articulation</t>
  </si>
  <si>
    <t>EOPS - FA</t>
  </si>
  <si>
    <t>FA Puente Project</t>
  </si>
  <si>
    <t>Puente Project Grant FA</t>
  </si>
  <si>
    <t>UMOJA - FA</t>
  </si>
  <si>
    <t>Nextup Foster Youth - FA</t>
  </si>
  <si>
    <t>Nursing Set Aside FA</t>
  </si>
  <si>
    <t>IEPI Specialized Training FA</t>
  </si>
  <si>
    <t>FA IEPI Technical Assistance</t>
  </si>
  <si>
    <t>Library Service Subscrption FA</t>
  </si>
  <si>
    <t>Core Applications FA</t>
  </si>
  <si>
    <t>Tech. Assist. Providers FA</t>
  </si>
  <si>
    <t>Library Service Platform FA</t>
  </si>
  <si>
    <t>Core Applicant Grant RSCCD FA</t>
  </si>
  <si>
    <t>Data Service Grant - RSCCD FA</t>
  </si>
  <si>
    <t>Data Services Grant FA</t>
  </si>
  <si>
    <t>Data Science Tool RSCCD FA</t>
  </si>
  <si>
    <t xml:space="preserve">Systemwide/Integrated Online </t>
  </si>
  <si>
    <t>Modernize CCC Registry FA</t>
  </si>
  <si>
    <t>App. Student Personal FA</t>
  </si>
  <si>
    <t>Local&amp;Systemwide Technology FA</t>
  </si>
  <si>
    <t>Local &amp; Systemwide Tech &amp; Data</t>
  </si>
  <si>
    <t>FA CCC AANHPI Stndt Achvmnt Pr</t>
  </si>
  <si>
    <t>AEBG - Cont./Grant to LEA FA</t>
  </si>
  <si>
    <t>CA Adlt Ed Data &amp; Acctblity FA</t>
  </si>
  <si>
    <t xml:space="preserve">K-12 SWP FA </t>
  </si>
  <si>
    <t>K12 Pathway and K14 TAP FA</t>
  </si>
  <si>
    <t xml:space="preserve">FCMAT CBO Mbrshp&amp;Leadershp FA </t>
  </si>
  <si>
    <t>FCMAT CBO Mmbrsp OneTime  FA</t>
  </si>
  <si>
    <t>Guided Pathways FA</t>
  </si>
  <si>
    <t>SWP K12 - FA</t>
  </si>
  <si>
    <t>Expnd Course Delivery - ZTC FA</t>
  </si>
  <si>
    <t>Statewde Retentn/Recruitmnt FA</t>
  </si>
  <si>
    <t>IEPI FA</t>
  </si>
  <si>
    <t xml:space="preserve">Cmptncy-Based Ed Pilot Pgr FA </t>
  </si>
  <si>
    <t>Rising Scholars Network FA</t>
  </si>
  <si>
    <t>FA Rising Scholar Ntwrk PTA</t>
  </si>
  <si>
    <t>FA Rising Scholar Ntwrk 5yr Pr</t>
  </si>
  <si>
    <t>Guided Pathway FA</t>
  </si>
  <si>
    <t>Umoja 1% Set-aside FA</t>
  </si>
  <si>
    <t>Umoja One-Time Study Prgrm FA</t>
  </si>
  <si>
    <t xml:space="preserve">FA African America Male Ed. </t>
  </si>
  <si>
    <t>Stdnt Retentn Rates/Enroll FA</t>
  </si>
  <si>
    <t>Workforce Invst Initiatives FA</t>
  </si>
  <si>
    <t>Qualtitve Food Iscrty Rsrch FA</t>
  </si>
  <si>
    <t>FA CA Healthy School Food Prgm</t>
  </si>
  <si>
    <t>Online Ed Review&amp;Recommend FA</t>
  </si>
  <si>
    <t>Healthcare-Focused Voc Pthwys</t>
  </si>
  <si>
    <t>Common Course Nmbrng System FA</t>
  </si>
  <si>
    <t>Stdnt Trnsfr Achvmnt Reform FA</t>
  </si>
  <si>
    <t>FA Local/Systemwide Tech&amp;Data</t>
  </si>
  <si>
    <t>Cmmnty College Law School FA</t>
  </si>
  <si>
    <t>Local/Systmwide Tech &amp; Data FA</t>
  </si>
  <si>
    <t xml:space="preserve">FA Cradle to Career </t>
  </si>
  <si>
    <t>SAC ASB Awards</t>
  </si>
  <si>
    <t>SAC ASB Book loan Program</t>
  </si>
  <si>
    <t>SAC ASB Leadership Training</t>
  </si>
  <si>
    <t>SAC ASB Contingency - Improve</t>
  </si>
  <si>
    <t>SAC ASB Contingency - Gameroom</t>
  </si>
  <si>
    <t>SAC ASB Contingency Reserves</t>
  </si>
  <si>
    <t>SAC ASB Emergency Reserves</t>
  </si>
  <si>
    <t xml:space="preserve">SAC ASB Equipment </t>
  </si>
  <si>
    <t>SAC ASB Game Room</t>
  </si>
  <si>
    <t>SAC ASB General Reserve</t>
  </si>
  <si>
    <t>SAC ASB ICC Stipends</t>
  </si>
  <si>
    <t>SAC ASB Leave-A-Legacy</t>
  </si>
  <si>
    <t>SAC ASB Activities Fee Income</t>
  </si>
  <si>
    <t>SAC ASB Inter Club Council</t>
  </si>
  <si>
    <t>SAC Interest</t>
  </si>
  <si>
    <t>SCC ASG Personnel/Student Asst</t>
  </si>
  <si>
    <t>SAC ASB Activities</t>
  </si>
  <si>
    <t>SAC ASB Stipends</t>
  </si>
  <si>
    <t>SAC ASB Stipends/Diversified</t>
  </si>
  <si>
    <t>SAC ASB Student Assistants</t>
  </si>
  <si>
    <t>SAC ASB Student Lounge</t>
  </si>
  <si>
    <t>SAC ASB Supplies</t>
  </si>
  <si>
    <t>SAC ASB T-Shirts</t>
  </si>
  <si>
    <t>SAC ASB Transportation</t>
  </si>
  <si>
    <t>SCC ASB Book loans</t>
  </si>
  <si>
    <t>SCC ASB Capital  Improvements</t>
  </si>
  <si>
    <t>SCC ASB Conference</t>
  </si>
  <si>
    <t>SCC ASB Contingency</t>
  </si>
  <si>
    <t>SCC ASB Contingency - Improve</t>
  </si>
  <si>
    <t>SCC ASB Contingency - Equip</t>
  </si>
  <si>
    <t>SCC ASB Contingency - Gameroom</t>
  </si>
  <si>
    <t>SCC ASB Contingency - ICC Club</t>
  </si>
  <si>
    <t>SCC ASB Equipment</t>
  </si>
  <si>
    <t>SCC ASB Game room</t>
  </si>
  <si>
    <t>SCC ASB ICC Council</t>
  </si>
  <si>
    <t>SCC ASB ID</t>
  </si>
  <si>
    <t>SCC ASB Interest</t>
  </si>
  <si>
    <t>SCC ASB Programs &amp; Activities</t>
  </si>
  <si>
    <t>SCC ASB Special Activities</t>
  </si>
  <si>
    <t>SCC ASB Stipends</t>
  </si>
  <si>
    <t>SCC ASB Supplies</t>
  </si>
  <si>
    <t>SCC ASB/Diversified Stipends</t>
  </si>
  <si>
    <t>Auxiliary Interest Earned</t>
  </si>
  <si>
    <t>Bookstore - Cstore Ice Cream</t>
  </si>
  <si>
    <t>Bookstore - Cstore Ice Entrees</t>
  </si>
  <si>
    <t>Bookstore - Cstore Coffee</t>
  </si>
  <si>
    <t>Postage</t>
  </si>
  <si>
    <t>Apple Products</t>
  </si>
  <si>
    <t>Freight In</t>
  </si>
  <si>
    <t>Freight Out</t>
  </si>
  <si>
    <t>Bookstore - Gift Certificates</t>
  </si>
  <si>
    <t>Bookstore - Special Orders</t>
  </si>
  <si>
    <t>Bookstore - Gift Cards</t>
  </si>
  <si>
    <t>Bookstore - Retail Gift Cards</t>
  </si>
  <si>
    <t>Bookstore - VISA Gift Cards</t>
  </si>
  <si>
    <t>Prism - AR</t>
  </si>
  <si>
    <t>FA Link - Accounts Receivable</t>
  </si>
  <si>
    <t>Caps and Gowns</t>
  </si>
  <si>
    <t>New Book Rental Rebates</t>
  </si>
  <si>
    <t>Used Book Rental Rebates</t>
  </si>
  <si>
    <t>CEC Bus Pass Account</t>
  </si>
  <si>
    <t>OEC Bus Pass Account</t>
  </si>
  <si>
    <t>Book Rental Sustainability</t>
  </si>
  <si>
    <t>SAC Admin Svcs Holiday Acct</t>
  </si>
  <si>
    <t>SAC Classified Awards &amp; Apprec</t>
  </si>
  <si>
    <t>SAC Agency Production</t>
  </si>
  <si>
    <t>SAC Public Affairs</t>
  </si>
  <si>
    <t>SAC Awards</t>
  </si>
  <si>
    <t>SAC Badminton (W)</t>
  </si>
  <si>
    <t>SAC Baseball (M)</t>
  </si>
  <si>
    <t>SAC Basketball (M)</t>
  </si>
  <si>
    <t>SAC Basketball (W)</t>
  </si>
  <si>
    <t>SAC Championships</t>
  </si>
  <si>
    <t>SAC Commencement</t>
  </si>
  <si>
    <t>SAC Conference Fees</t>
  </si>
  <si>
    <t>SAC Contingency (Athletics)</t>
  </si>
  <si>
    <t>SAC Cross Country (M)</t>
  </si>
  <si>
    <t>SAC Cross Country (W)</t>
  </si>
  <si>
    <t>SAC Football (M)</t>
  </si>
  <si>
    <t>SAC Golf (M)</t>
  </si>
  <si>
    <t>SAC Golf (W)</t>
  </si>
  <si>
    <t>SAC Printing</t>
  </si>
  <si>
    <t>SAC Soccer (M)</t>
  </si>
  <si>
    <t>SAC Soccer (W)</t>
  </si>
  <si>
    <t>SAC Softball (W)</t>
  </si>
  <si>
    <t>SAC Sports Information</t>
  </si>
  <si>
    <t>SAC Sports Officials</t>
  </si>
  <si>
    <t>SAC Swimming (M)</t>
  </si>
  <si>
    <t>SAC Swimming (W)</t>
  </si>
  <si>
    <t>SAC Tennis (M)</t>
  </si>
  <si>
    <t>SAC Tennis (W)</t>
  </si>
  <si>
    <t>SAC Track  (M)</t>
  </si>
  <si>
    <t>SAC Track (W)</t>
  </si>
  <si>
    <t>SAC Volleyball (M)</t>
  </si>
  <si>
    <t>SAC Volleyball (W)</t>
  </si>
  <si>
    <t>SAC Athletic Competition</t>
  </si>
  <si>
    <t>SAC Athletic Fund</t>
  </si>
  <si>
    <t>Student Records/Transcipts</t>
  </si>
  <si>
    <t>SAC Water Polo (M)</t>
  </si>
  <si>
    <t>SAC Water Polo (W)</t>
  </si>
  <si>
    <t>SAC Wrestling (M)</t>
  </si>
  <si>
    <t>SAC - Phillips Hall Fund</t>
  </si>
  <si>
    <t>SAC Hammond Northcross Awards</t>
  </si>
  <si>
    <t>Student ID &amp; ASB Fees</t>
  </si>
  <si>
    <t>SCC Awards</t>
  </si>
  <si>
    <t>SCC Championship</t>
  </si>
  <si>
    <t>SCC Conference</t>
  </si>
  <si>
    <t>SCC Cross Country (M)</t>
  </si>
  <si>
    <t>SCC Cross Country (W)</t>
  </si>
  <si>
    <t>SCC Golf (M)</t>
  </si>
  <si>
    <t>SCC Golf (W)</t>
  </si>
  <si>
    <t>SCC Officials</t>
  </si>
  <si>
    <t>SCC Soccer (M)</t>
  </si>
  <si>
    <t>SCC Soccer (W)</t>
  </si>
  <si>
    <t>SCC Soccer Team (W)</t>
  </si>
  <si>
    <t>SCC Softball W</t>
  </si>
  <si>
    <t>SCC Track (M)</t>
  </si>
  <si>
    <t>SCC Track (W)</t>
  </si>
  <si>
    <t>SAC ASB Emergency Contingency</t>
  </si>
  <si>
    <t>SAC Athletic Performances</t>
  </si>
  <si>
    <t>SAC Choir</t>
  </si>
  <si>
    <t>SAC College Programs</t>
  </si>
  <si>
    <t>SAC Student Leadership Instit</t>
  </si>
  <si>
    <t>SAC Drama</t>
  </si>
  <si>
    <t>SAC Printing/Reprographics</t>
  </si>
  <si>
    <t>SAC El Don</t>
  </si>
  <si>
    <t>SAC F&amp;PA Bookstore Supplement</t>
  </si>
  <si>
    <t>SAC Instrumental Music</t>
  </si>
  <si>
    <t>SAC ISP Tuition Holding</t>
  </si>
  <si>
    <t>SAC ISP Orientation &amp; Act</t>
  </si>
  <si>
    <t>SAC ISP Admission&amp;Application</t>
  </si>
  <si>
    <t>SAC Student Activities</t>
  </si>
  <si>
    <t>SAC Student Life Supplies/Equi</t>
  </si>
  <si>
    <t>Student Life Contingency</t>
  </si>
  <si>
    <t>SAC Unrestrict Auxil Contrib</t>
  </si>
  <si>
    <t>CEC Unrestrict Aux Suppl.</t>
  </si>
  <si>
    <t>SCC Unrestricted Aux Contrib</t>
  </si>
  <si>
    <t>SCC Choir</t>
  </si>
  <si>
    <t>SCC Basic Needs</t>
  </si>
  <si>
    <t>SCC International Consultants</t>
  </si>
  <si>
    <t>SCC College Activities</t>
  </si>
  <si>
    <t>SCC Commencement</t>
  </si>
  <si>
    <t>SCC College Programs</t>
  </si>
  <si>
    <t>SCC Student Leadership Inst</t>
  </si>
  <si>
    <t>SCC Contingency</t>
  </si>
  <si>
    <t>SCC Model United Nations</t>
  </si>
  <si>
    <t>SCC Discover</t>
  </si>
  <si>
    <t>SCC Transfer Center</t>
  </si>
  <si>
    <t>SCC Hospitality</t>
  </si>
  <si>
    <t>SCC student Life Programs</t>
  </si>
  <si>
    <t>SCC Program Contingency</t>
  </si>
  <si>
    <t>SCC Health Fair</t>
  </si>
  <si>
    <t>SCC Speech/Debate</t>
  </si>
  <si>
    <t>Bus Pass Sales</t>
  </si>
  <si>
    <t>Cafeteria Equipment</t>
  </si>
  <si>
    <t>CEC Adult Education Collection</t>
  </si>
  <si>
    <t>CEC Cap &amp; Gowns</t>
  </si>
  <si>
    <t xml:space="preserve">CEC Catering Truck </t>
  </si>
  <si>
    <t>CEC Pencil Vending</t>
  </si>
  <si>
    <t>CEC Vending</t>
  </si>
  <si>
    <t>District Service Fund</t>
  </si>
  <si>
    <t>Diversified Trust Contingency</t>
  </si>
  <si>
    <t>Diversified Trust Interest</t>
  </si>
  <si>
    <t>English Language Academy ELA</t>
  </si>
  <si>
    <t>Food Service</t>
  </si>
  <si>
    <t>Food Service-Vending</t>
  </si>
  <si>
    <t xml:space="preserve">OEC Catering </t>
  </si>
  <si>
    <t>OEC Vending</t>
  </si>
  <si>
    <t>OEC Project Rise</t>
  </si>
  <si>
    <t>Parking Meters &amp; Fines</t>
  </si>
  <si>
    <t>Public Affairs SAC</t>
  </si>
  <si>
    <t>Pepsi Vending</t>
  </si>
  <si>
    <t>Pepsi Exclusivity</t>
  </si>
  <si>
    <t>Planetarium</t>
  </si>
  <si>
    <t>SAC College Activities</t>
  </si>
  <si>
    <t>SAC Entermusements</t>
  </si>
  <si>
    <t>SCC Entermusements</t>
  </si>
  <si>
    <t>Student Business Office</t>
  </si>
  <si>
    <t>SAC</t>
  </si>
  <si>
    <t>SAC Aquatics Team</t>
  </si>
  <si>
    <t>SAC Athletics</t>
  </si>
  <si>
    <t>SAC Baseball Team</t>
  </si>
  <si>
    <t>SAC Basketball Team (M)</t>
  </si>
  <si>
    <t>SAC Basketball Team (W)</t>
  </si>
  <si>
    <t>SAC Championship Soccer</t>
  </si>
  <si>
    <t>SAC Chula Vista Wellness</t>
  </si>
  <si>
    <t>SAC KVERSE</t>
  </si>
  <si>
    <t>SAC Computer Science Fund</t>
  </si>
  <si>
    <t>SAC Theatre Honors Society</t>
  </si>
  <si>
    <t>SAC Football Team</t>
  </si>
  <si>
    <t>SAC Project Rise Student Commu</t>
  </si>
  <si>
    <t>SACSLA</t>
  </si>
  <si>
    <t>SAC Alpha Beta Gamma</t>
  </si>
  <si>
    <t>SAC Photography Department</t>
  </si>
  <si>
    <t>SAC Golf Team</t>
  </si>
  <si>
    <t>SAC - All Terrain Fitness Club</t>
  </si>
  <si>
    <t>SAC - Le Musique</t>
  </si>
  <si>
    <t>SAC Golf Team W</t>
  </si>
  <si>
    <t>Dual Enrollment Biotech 190</t>
  </si>
  <si>
    <t>SAC John Ward Winter Games</t>
  </si>
  <si>
    <t>SAC Karen Willner Medic Assist</t>
  </si>
  <si>
    <t>SAC Leadership Middle Coll HS</t>
  </si>
  <si>
    <t>Movie Productions</t>
  </si>
  <si>
    <t>SAC Soccer Team (M)</t>
  </si>
  <si>
    <t>SAC Soccer Team (W)</t>
  </si>
  <si>
    <t>SAC Softball Team (W)</t>
  </si>
  <si>
    <t>SAC Song Spirit Team</t>
  </si>
  <si>
    <t>SAC Sports Medicine</t>
  </si>
  <si>
    <t>SAC - Cross Country</t>
  </si>
  <si>
    <t>SAC - Track</t>
  </si>
  <si>
    <t>SAC Men's Water Polo Team</t>
  </si>
  <si>
    <t>SAC Women's Water Polo Team</t>
  </si>
  <si>
    <t>SAC Volleyball Team (W)</t>
  </si>
  <si>
    <t>SAC Indoor Volleyball</t>
  </si>
  <si>
    <t>SAC Volleyball Tournament (W)</t>
  </si>
  <si>
    <t>SAC Women's Swimming</t>
  </si>
  <si>
    <t>SAC Wrestling Tournament</t>
  </si>
  <si>
    <t>SAC - Women's Wrestling</t>
  </si>
  <si>
    <t>SCC Cross Country Team</t>
  </si>
  <si>
    <t>SCC Cares</t>
  </si>
  <si>
    <t>SCC Golf Team</t>
  </si>
  <si>
    <t>SCC Glof Team (W)</t>
  </si>
  <si>
    <t>SCC Soccer Team (M)</t>
  </si>
  <si>
    <t>CEC AE General Account</t>
  </si>
  <si>
    <t>CEC Dance Club</t>
  </si>
  <si>
    <t>CEC Dragon Club</t>
  </si>
  <si>
    <t>CEC Heritage Club</t>
  </si>
  <si>
    <t>CEC International Club</t>
  </si>
  <si>
    <t>CEC Walking Club</t>
  </si>
  <si>
    <t>CEC Women's Club</t>
  </si>
  <si>
    <t>MCHS Wizards for Water</t>
  </si>
  <si>
    <t>Management Team Association</t>
  </si>
  <si>
    <t>SAC Adelante Club</t>
  </si>
  <si>
    <t>SAC Automotive Program Improve</t>
  </si>
  <si>
    <t>SAC American Sign Language Cl</t>
  </si>
  <si>
    <t>SAC Center for Teacher Educ</t>
  </si>
  <si>
    <t>Freshman Experience Program</t>
  </si>
  <si>
    <t>SAC Lightworks Club</t>
  </si>
  <si>
    <t>SAC Lime Green</t>
  </si>
  <si>
    <t>SAC Profe's Disciples</t>
  </si>
  <si>
    <t>SAC Anime Circle Club</t>
  </si>
  <si>
    <t>SAC Anthropology Club</t>
  </si>
  <si>
    <t>SAC Best Club Ever</t>
  </si>
  <si>
    <t>SAC Bus Admin QB</t>
  </si>
  <si>
    <t>SAC Black Students Union Club</t>
  </si>
  <si>
    <t>SAC Bus Leaders of Tomorrow</t>
  </si>
  <si>
    <t>SAC Speech Lang Pathology Club</t>
  </si>
  <si>
    <t>SAC Communication Studies Club</t>
  </si>
  <si>
    <t>SAC Book Club</t>
  </si>
  <si>
    <t>SAC Campus Crusade for Christ</t>
  </si>
  <si>
    <t>SAC CAPES Club</t>
  </si>
  <si>
    <t>SAC Chicano Newspaper Club</t>
  </si>
  <si>
    <t>SAC Chess Club</t>
  </si>
  <si>
    <t>SAC CDESSA Club</t>
  </si>
  <si>
    <t>SAC Choir Club</t>
  </si>
  <si>
    <t>SAC Christian Students Club</t>
  </si>
  <si>
    <t>SAC Child Devel &amp; Ed Studies</t>
  </si>
  <si>
    <t xml:space="preserve">SAC Choir Department </t>
  </si>
  <si>
    <t>SAC Circle K Club</t>
  </si>
  <si>
    <t>SAC Club Med</t>
  </si>
  <si>
    <t>SAC Club Apple</t>
  </si>
  <si>
    <t>SAC Criminal Justice Club</t>
  </si>
  <si>
    <t>SAC Destino Club</t>
  </si>
  <si>
    <t>SAC Deaf/Hearing (DHHC) Club</t>
  </si>
  <si>
    <t>SAC DMC: Digital Media Arts</t>
  </si>
  <si>
    <t xml:space="preserve">SAC Digital Dons Laptop Loans </t>
  </si>
  <si>
    <t>SAC Drill Club</t>
  </si>
  <si>
    <t>SAC Equalogy Club</t>
  </si>
  <si>
    <t>SAC Earth &amp; Arts Club</t>
  </si>
  <si>
    <t>SAC Fashion Runway Club</t>
  </si>
  <si>
    <t>SAC Fire Technology Club</t>
  </si>
  <si>
    <t>SAC Gaming FIXX Club</t>
  </si>
  <si>
    <t>SAC Gay Straight Students Club</t>
  </si>
  <si>
    <t>SAC Geology Club</t>
  </si>
  <si>
    <t xml:space="preserve">SAC Health Care Professionals </t>
  </si>
  <si>
    <t>SAC Heart to Heart Club</t>
  </si>
  <si>
    <t>SAC IDEAS Club</t>
  </si>
  <si>
    <t>SAC Intervarsity Christian Clb</t>
  </si>
  <si>
    <t>SAC Latina Leadership Network</t>
  </si>
  <si>
    <t>SAC Mecha Club</t>
  </si>
  <si>
    <t>SAC Literary Journal Club</t>
  </si>
  <si>
    <t>MCHS Drama</t>
  </si>
  <si>
    <t>SAC Mexican Amer Engineer Club</t>
  </si>
  <si>
    <t>SAC M&amp;O Recycling Program</t>
  </si>
  <si>
    <t>SAC Model United Nations Club</t>
  </si>
  <si>
    <t>SAC Philosophy Club</t>
  </si>
  <si>
    <t>SAC Open Mic</t>
  </si>
  <si>
    <t>SAC Psychology Club</t>
  </si>
  <si>
    <t>SAC SHPE Club</t>
  </si>
  <si>
    <t>SAC Revival Club</t>
  </si>
  <si>
    <t>SAC Engineering Club</t>
  </si>
  <si>
    <t>SAC Science club</t>
  </si>
  <si>
    <t>SAC Service Learning Club</t>
  </si>
  <si>
    <t>SAC Sociology Club</t>
  </si>
  <si>
    <t>SAC SACNAS Club</t>
  </si>
  <si>
    <t>SAC Soul To Sole Club</t>
  </si>
  <si>
    <t>SAC SOS Dan Club</t>
  </si>
  <si>
    <t>SAC Spanish Language Club</t>
  </si>
  <si>
    <t>SAC Speed Upz Now Club</t>
  </si>
  <si>
    <t>SAC Stem Alliance Club</t>
  </si>
  <si>
    <t>SAC Student Movement Club</t>
  </si>
  <si>
    <t>SAC Stdts-Sensible Drug Policy</t>
  </si>
  <si>
    <t>SAC Students' Historical Socie</t>
  </si>
  <si>
    <t>SAC Society of Women Engineers</t>
  </si>
  <si>
    <t>SAC Students for Democrat Club</t>
  </si>
  <si>
    <t>SAC Student Actors Studio Club</t>
  </si>
  <si>
    <t>SAC SHEEA Studt 4  Hispanic Ed</t>
  </si>
  <si>
    <t>SAC Student Ambassadors</t>
  </si>
  <si>
    <t>SAC Tennis Club</t>
  </si>
  <si>
    <t>SAC ULink Program</t>
  </si>
  <si>
    <t>SAC Theatre Club</t>
  </si>
  <si>
    <t>SAC UC Breakfast Club</t>
  </si>
  <si>
    <t>SAC Veterans Stdt Assoc Club</t>
  </si>
  <si>
    <t>SAC Vietnamese Catholic Club</t>
  </si>
  <si>
    <t>SAC Vietnamese Students Club</t>
  </si>
  <si>
    <t>SAC Welding Club</t>
  </si>
  <si>
    <t>SCC Adult Re Entry Club</t>
  </si>
  <si>
    <t>SCC Active Minds Club</t>
  </si>
  <si>
    <t>SCC Amnesty Club</t>
  </si>
  <si>
    <t>SCC Americorps Club</t>
  </si>
  <si>
    <t>SCC Anthropological Soc Club</t>
  </si>
  <si>
    <t>SCC Astronomers Club</t>
  </si>
  <si>
    <t>SCC Athletic Training</t>
  </si>
  <si>
    <t>SCC Men's Basketball</t>
  </si>
  <si>
    <t>SCC Brothers &amp; Sisters United</t>
  </si>
  <si>
    <t>SCC Biology Dept Greenhouse</t>
  </si>
  <si>
    <t>SCC Black Student Union</t>
  </si>
  <si>
    <t>SCC Santiago Business Club</t>
  </si>
  <si>
    <t>SCC Basketball Club</t>
  </si>
  <si>
    <t>SCC Christian Students</t>
  </si>
  <si>
    <t>SCC CAMP Program</t>
  </si>
  <si>
    <t>SCC Cheer for Charity Club</t>
  </si>
  <si>
    <t>SCC Dance</t>
  </si>
  <si>
    <t>SCC CRU Club</t>
  </si>
  <si>
    <t>SCC CWP Test Center</t>
  </si>
  <si>
    <t>SCC Current Issues Forum</t>
  </si>
  <si>
    <t>SCC Diverse Cultures Club</t>
  </si>
  <si>
    <t>SCC Geology Field Trips</t>
  </si>
  <si>
    <t>SCC Dead Poets Society</t>
  </si>
  <si>
    <t>SCC EOPS</t>
  </si>
  <si>
    <t>SCC English Club</t>
  </si>
  <si>
    <t>SCC EOPS Club</t>
  </si>
  <si>
    <t>SCC ESL Department</t>
  </si>
  <si>
    <t>SCC Empowering Women of Color</t>
  </si>
  <si>
    <t>SCC English Department</t>
  </si>
  <si>
    <t>SCC Forensics Club</t>
  </si>
  <si>
    <t>SCC First Year Support Center</t>
  </si>
  <si>
    <t>SCC Gay Straight Alliance</t>
  </si>
  <si>
    <t>SCC Geology Club</t>
  </si>
  <si>
    <t>SCC Gaming Club</t>
  </si>
  <si>
    <t>SCC French Club</t>
  </si>
  <si>
    <t>SCC ASG Fundraiser</t>
  </si>
  <si>
    <t>SCC International Students Ass</t>
  </si>
  <si>
    <t>SCC High School Outreach</t>
  </si>
  <si>
    <t>SCC Guardian Scholars</t>
  </si>
  <si>
    <t>SCC La Society Stiva Club</t>
  </si>
  <si>
    <t>SCC H.O.P.E.</t>
  </si>
  <si>
    <t>SCC Healthcare Society</t>
  </si>
  <si>
    <t>SCC Jazz Ensemble</t>
  </si>
  <si>
    <t>SCC Career Services</t>
  </si>
  <si>
    <t>SCC Latter Day Saints Club</t>
  </si>
  <si>
    <t>SCC Libertarian Club</t>
  </si>
  <si>
    <t>SCC NUTR 115 ZTC</t>
  </si>
  <si>
    <t>SCC Modern Languages Dept</t>
  </si>
  <si>
    <t>SCC Muslim Student Association</t>
  </si>
  <si>
    <t>SCC Live Music Club</t>
  </si>
  <si>
    <t>SCC Math Club</t>
  </si>
  <si>
    <t>SCC PAD Dance</t>
  </si>
  <si>
    <t xml:space="preserve">SCC USEE Club </t>
  </si>
  <si>
    <t>SCC Pan America Club</t>
  </si>
  <si>
    <t>SCC Philosophy Club</t>
  </si>
  <si>
    <t>SCC Veterans Club</t>
  </si>
  <si>
    <t>SCC Nat'l Tech Honor Society</t>
  </si>
  <si>
    <t>SCC Project RISE Students</t>
  </si>
  <si>
    <t>SCC Phi Beta Lambda Club</t>
  </si>
  <si>
    <t>SCC Piaget Society Club</t>
  </si>
  <si>
    <t>SCC Psychology Dept</t>
  </si>
  <si>
    <t>SCC Student Leadership Institu</t>
  </si>
  <si>
    <t>SCC Grad Office - Grad Gown</t>
  </si>
  <si>
    <t>SCC Psychology Club</t>
  </si>
  <si>
    <t>SCC Psych Services</t>
  </si>
  <si>
    <t>SCC Research Alliance Club</t>
  </si>
  <si>
    <t>SCC Rotaract Club</t>
  </si>
  <si>
    <t>SCC Real Estate Department</t>
  </si>
  <si>
    <t>SCC Research Symposium</t>
  </si>
  <si>
    <t>SCC Social Justice</t>
  </si>
  <si>
    <t>SCC Sociology</t>
  </si>
  <si>
    <t>SCC Science/Math Women Club</t>
  </si>
  <si>
    <t>SCC Shakespeare in the Park</t>
  </si>
  <si>
    <t>SCC Spanish Club</t>
  </si>
  <si>
    <t>SCC STEM Advisory Group</t>
  </si>
  <si>
    <t>SCC Survey Mapping Sci Enrich</t>
  </si>
  <si>
    <t>SCC Theatre Production</t>
  </si>
  <si>
    <t>SCC TRIO Student Support Srvcs</t>
  </si>
  <si>
    <t>SCC Human Servcs Student Assoc</t>
  </si>
  <si>
    <t>SCC Unite the People</t>
  </si>
  <si>
    <t>SCC Wellness Wednesday</t>
  </si>
  <si>
    <t>SCC Transfer Success Center</t>
  </si>
  <si>
    <t>SCC Women's Studies Program</t>
  </si>
  <si>
    <t>SCC Water Science Club</t>
  </si>
  <si>
    <t>SCC STAR Center/ASG</t>
  </si>
  <si>
    <t>SCC Umoja Program</t>
  </si>
  <si>
    <t>SCC Veterans Resource Center</t>
  </si>
  <si>
    <t>Business Office Change Fund</t>
  </si>
  <si>
    <t>CEC Book Vouchers</t>
  </si>
  <si>
    <t>CEC Child Development Center</t>
  </si>
  <si>
    <t>CEC CDC Early Child Res Center</t>
  </si>
  <si>
    <t>CEC College Center</t>
  </si>
  <si>
    <t>CEC El Civics</t>
  </si>
  <si>
    <t>CEC Publishers Day</t>
  </si>
  <si>
    <t>CEC Student Development Prgm</t>
  </si>
  <si>
    <t>CEC Student Government</t>
  </si>
  <si>
    <t>Remington CDC</t>
  </si>
  <si>
    <t>HR Events</t>
  </si>
  <si>
    <t>Diversified Agency Clearing</t>
  </si>
  <si>
    <t>Diversified Agency Contingency</t>
  </si>
  <si>
    <t>Elevator/Gate Cards</t>
  </si>
  <si>
    <t>Emergency Book Loans</t>
  </si>
  <si>
    <t>Gear Up CA Conference</t>
  </si>
  <si>
    <t>Golden State Scholars</t>
  </si>
  <si>
    <t>ICEED</t>
  </si>
  <si>
    <t>OEC Parking</t>
  </si>
  <si>
    <t>Bateria Training Spec Svcs</t>
  </si>
  <si>
    <t>SCC Child Development Center</t>
  </si>
  <si>
    <t>SAC Padre A Padre</t>
  </si>
  <si>
    <t>Padres Promotores de la Educ</t>
  </si>
  <si>
    <t>Retirement Collections</t>
  </si>
  <si>
    <t>SCC International Student Appl</t>
  </si>
  <si>
    <t>SCC International Orientation</t>
  </si>
  <si>
    <t>SAC Admissions Applications</t>
  </si>
  <si>
    <t>SAC African American Achieve</t>
  </si>
  <si>
    <t>SAC African American Scholars</t>
  </si>
  <si>
    <t>SAC Alpha Gamma Sigma</t>
  </si>
  <si>
    <t>SAC Art Gallery</t>
  </si>
  <si>
    <t>SAC Auto/Diesel</t>
  </si>
  <si>
    <t>SAC Auto/Tech</t>
  </si>
  <si>
    <t>SAC Basic Fire Academy</t>
  </si>
  <si>
    <t>SAC Business Activities</t>
  </si>
  <si>
    <t>SAC Business/Tech Partners</t>
  </si>
  <si>
    <t>SAC CalWORKs Support</t>
  </si>
  <si>
    <t>SAC CARE/EOPS</t>
  </si>
  <si>
    <t>SAC Career Day</t>
  </si>
  <si>
    <t>SAC Ceramics Guild</t>
  </si>
  <si>
    <t>SAC Chemistry Department</t>
  </si>
  <si>
    <t>SAC Cheerleading</t>
  </si>
  <si>
    <t>SAC CFTE Field Trips</t>
  </si>
  <si>
    <t>Child Dev Special Project</t>
  </si>
  <si>
    <t>SAC East Child Dev Center</t>
  </si>
  <si>
    <t>SAC Children's Theatre</t>
  </si>
  <si>
    <t>SAC Clay Club</t>
  </si>
  <si>
    <t>SAC Communications Disab</t>
  </si>
  <si>
    <t>SAC Criminal Justice Academy</t>
  </si>
  <si>
    <t>SAC Diesel Tech</t>
  </si>
  <si>
    <t>SAC El Don Advertising</t>
  </si>
  <si>
    <t>SAC Emergency Transport Fund</t>
  </si>
  <si>
    <t>SAC Engineering Tech</t>
  </si>
  <si>
    <t>SAC Engineering Project</t>
  </si>
  <si>
    <t>SAC EOPS Emergency Loans</t>
  </si>
  <si>
    <t>SAC EOPS Hospitality</t>
  </si>
  <si>
    <t>SAC EOPS Student Leadership Cl</t>
  </si>
  <si>
    <t>SAC EOPS/YESS</t>
  </si>
  <si>
    <t>SAC Communication Studies</t>
  </si>
  <si>
    <t>SAC Fashion Design &amp; Merch</t>
  </si>
  <si>
    <t>SAC Fine/Perf Arts</t>
  </si>
  <si>
    <t>SAC Fire Tec 121 Wellness</t>
  </si>
  <si>
    <t>SAC - FPA Equipment Replacemnt</t>
  </si>
  <si>
    <t xml:space="preserve">SAC Fire Training </t>
  </si>
  <si>
    <t>SAC Fire/Emergency Med SACFEMS</t>
  </si>
  <si>
    <t>SAC Fit For Fire</t>
  </si>
  <si>
    <t>SAC Kinesiology</t>
  </si>
  <si>
    <t>SAC Foreign Student Insurance</t>
  </si>
  <si>
    <t>SAC Foster Youth Program</t>
  </si>
  <si>
    <t>SAC Game Operations</t>
  </si>
  <si>
    <t>SAC Glassblowing</t>
  </si>
  <si>
    <t>SAC Hearing Impaired Org</t>
  </si>
  <si>
    <t>SAC Holiday Art Sale</t>
  </si>
  <si>
    <t>SAC Holiday Show/FP Arts</t>
  </si>
  <si>
    <t>SAC Honors Transfer Alliance</t>
  </si>
  <si>
    <t>SAC International Business</t>
  </si>
  <si>
    <t>SAC Intl Business/Intl Studies</t>
  </si>
  <si>
    <t>SAC International Club</t>
  </si>
  <si>
    <t>SAC Intl Orientations &amp; Act</t>
  </si>
  <si>
    <t>SAC Lambda Epsilon Chi (LEX)</t>
  </si>
  <si>
    <t>SAC Latina Center</t>
  </si>
  <si>
    <t>SAC Kindercaminata</t>
  </si>
  <si>
    <t>SAC Leave a Legacy</t>
  </si>
  <si>
    <t>SAC Library Service</t>
  </si>
  <si>
    <t>SAC MCHS P.E.</t>
  </si>
  <si>
    <t>SAC MCHS Make a Difference</t>
  </si>
  <si>
    <t>SAC Library Fines</t>
  </si>
  <si>
    <t>SAC Lost/Found</t>
  </si>
  <si>
    <t>SAC Math Department Org</t>
  </si>
  <si>
    <t>SAC Math Majors</t>
  </si>
  <si>
    <t>SAC Math Study Center</t>
  </si>
  <si>
    <t>SAC MESA Book Program</t>
  </si>
  <si>
    <t>SAC Middle College High School</t>
  </si>
  <si>
    <t>MCHS Yearbook</t>
  </si>
  <si>
    <t>MCHS Freshman Leadership</t>
  </si>
  <si>
    <t>Eco Club (MCHS)</t>
  </si>
  <si>
    <t>MCHS PTSA</t>
  </si>
  <si>
    <t>SAC Motivated Latinas</t>
  </si>
  <si>
    <t>SAC Multi Ethnic Leadership</t>
  </si>
  <si>
    <t>SAC Musicians Alliance</t>
  </si>
  <si>
    <t>MCHS Big Brothers and Sisters</t>
  </si>
  <si>
    <t>SAC Nonviolent Studnt Alliance</t>
  </si>
  <si>
    <t>SAC Nursing Continuing Educ</t>
  </si>
  <si>
    <t>CFN Nursing Emergency Fund</t>
  </si>
  <si>
    <t>SAC Nursing Testing</t>
  </si>
  <si>
    <t>OC Fire Library</t>
  </si>
  <si>
    <t>SAC Phi Theta Kappa</t>
  </si>
  <si>
    <t>SAC Phi Theta Kappa-Avoc Sales</t>
  </si>
  <si>
    <t>SAC Physical Disabilities Org</t>
  </si>
  <si>
    <t>SAC Physical Science Dept Prog</t>
  </si>
  <si>
    <t>SAC Physics Department Program</t>
  </si>
  <si>
    <t>SAC Premed Association PMSA</t>
  </si>
  <si>
    <t>SAC Women Empowerment</t>
  </si>
  <si>
    <t>SAC Psi Beta Society</t>
  </si>
  <si>
    <t>SAC Psychological Svcs Legacy</t>
  </si>
  <si>
    <t>SAC Publications Center</t>
  </si>
  <si>
    <t>SAC Puente Club</t>
  </si>
  <si>
    <t>SAC Save Our Students</t>
  </si>
  <si>
    <t>SAC Science Math Health Prog</t>
  </si>
  <si>
    <t>SAC Service Learning Legacy</t>
  </si>
  <si>
    <t>SAC Service Learning Ctr</t>
  </si>
  <si>
    <t>SAC Small Bus Resources - Lib</t>
  </si>
  <si>
    <t>SAC XC SoCal Finals</t>
  </si>
  <si>
    <t>SAC Spanish AP Test</t>
  </si>
  <si>
    <t>Spiritual Ambassador of Christ</t>
  </si>
  <si>
    <t>SAC SSTI Book Program</t>
  </si>
  <si>
    <t>SAC Student Dance Concert Org</t>
  </si>
  <si>
    <t>SAC Student Leadership Program</t>
  </si>
  <si>
    <t>SAC Student Nurses Org</t>
  </si>
  <si>
    <t>SAC Summer Stock</t>
  </si>
  <si>
    <t>SAC Support for Veterans</t>
  </si>
  <si>
    <t>SAC T.V. Department Fund</t>
  </si>
  <si>
    <t>SAC Telecom-Public Access</t>
  </si>
  <si>
    <t>SAC Telecom-Supplies</t>
  </si>
  <si>
    <t>SAC Telecourse Operations</t>
  </si>
  <si>
    <t xml:space="preserve">SAC Testing Assessment </t>
  </si>
  <si>
    <t>SAC Theatre Productions</t>
  </si>
  <si>
    <t>SAC Transfer Center Field Trip</t>
  </si>
  <si>
    <t>SAC Tuition Holding</t>
  </si>
  <si>
    <t>SAC Vocal Jazz Music Org</t>
  </si>
  <si>
    <t>Welding Organization</t>
  </si>
  <si>
    <t>SAC Women's Programs/Services</t>
  </si>
  <si>
    <t>Young Americans For Liberty</t>
  </si>
  <si>
    <t>SAC  Intl Student Holding</t>
  </si>
  <si>
    <t>OEC Associated Student Govt</t>
  </si>
  <si>
    <t>OEC Child Development Center</t>
  </si>
  <si>
    <t>Music Club</t>
  </si>
  <si>
    <t>SCC Fitness Center</t>
  </si>
  <si>
    <t>SCC EOPS Camp Trip</t>
  </si>
  <si>
    <t>SCC Men's Volleyball</t>
  </si>
  <si>
    <t>SCC Holiday Art Sales</t>
  </si>
  <si>
    <t>SCC Community Science Night</t>
  </si>
  <si>
    <t>SCC Holiday Parking</t>
  </si>
  <si>
    <t>SCC Jobtrak</t>
  </si>
  <si>
    <t>SCC Library</t>
  </si>
  <si>
    <t>SCC Library Fines</t>
  </si>
  <si>
    <t>SCC Lost/Found</t>
  </si>
  <si>
    <t>SCC Pathways to Teaching</t>
  </si>
  <si>
    <t>SCC Phi Theta Kappa</t>
  </si>
  <si>
    <t>SCC Paws for Stress Relief/Psy</t>
  </si>
  <si>
    <t>SCC Biotechnology Program</t>
  </si>
  <si>
    <t>SCC Psi Beta</t>
  </si>
  <si>
    <t>SCC Rube Goldberg Machine Bldg</t>
  </si>
  <si>
    <t>SCC Sigma Chi Eta</t>
  </si>
  <si>
    <t>SCC STEM Club</t>
  </si>
  <si>
    <t>SCC Transfer Center Field Trip</t>
  </si>
  <si>
    <t>SCC Upward Bound Math/Science</t>
  </si>
  <si>
    <t>SCC Society of Women Engineers</t>
  </si>
  <si>
    <t>SCC TRIO Future Teachers</t>
  </si>
  <si>
    <t>SCC EOPS Holiday Celebration</t>
  </si>
  <si>
    <t>SCC Student Services</t>
  </si>
  <si>
    <t>SCC ESL Reading/College Credit</t>
  </si>
  <si>
    <t>SCC Student Support Services</t>
  </si>
  <si>
    <t>SCC Continuing Education</t>
  </si>
  <si>
    <t>SCC Music</t>
  </si>
  <si>
    <t>SCC Counseling &amp; Stdt Supp Svc</t>
  </si>
  <si>
    <t>SCC Career Education Division</t>
  </si>
  <si>
    <t>SCC Women's Soccer</t>
  </si>
  <si>
    <t>SCC Women's Volleyball</t>
  </si>
  <si>
    <t>SCC Forensics Program</t>
  </si>
  <si>
    <t>SCC Geography Club</t>
  </si>
  <si>
    <t>SCC Helpful Hawks</t>
  </si>
  <si>
    <t>SCC RFEI Resilience Focused Ed</t>
  </si>
  <si>
    <t>SCC Prof Dvlpmt Committee</t>
  </si>
  <si>
    <t>SCC Art Student</t>
  </si>
  <si>
    <t>SCC Biology</t>
  </si>
  <si>
    <t>SCC Tutoring Center</t>
  </si>
  <si>
    <t>SCC Human Development Enrich</t>
  </si>
  <si>
    <t>SCC Friends of the Library</t>
  </si>
  <si>
    <t>SCC Classified Employee Leader</t>
  </si>
  <si>
    <t>SCC International Students</t>
  </si>
  <si>
    <t>SCC Gemology</t>
  </si>
  <si>
    <t>SCC Water Utility Science Prog</t>
  </si>
  <si>
    <t>SCC Small Group Event Planning</t>
  </si>
  <si>
    <t>SCC Softball</t>
  </si>
  <si>
    <t>SCC Persian Studnt Association</t>
  </si>
  <si>
    <t>SCC President's Circle Fund</t>
  </si>
  <si>
    <t>SCC Math Department</t>
  </si>
  <si>
    <t>SCC EOPS Funds</t>
  </si>
  <si>
    <t>SCC SEA Club</t>
  </si>
  <si>
    <t>SCC Speaker Symposium</t>
  </si>
  <si>
    <t>SCC Theatre</t>
  </si>
  <si>
    <t>SCC Computer Sci &amp; Robotics</t>
  </si>
  <si>
    <t>A S Beverly Goldstein Memorial</t>
  </si>
  <si>
    <t>A S Rivera Memorial Schlrshp</t>
  </si>
  <si>
    <t>Acad Sen-Cont Student Scholar</t>
  </si>
  <si>
    <t>Acad Sen-H Sankoh Mem</t>
  </si>
  <si>
    <t>Academic Senate Academic</t>
  </si>
  <si>
    <t>Academic Senate Award:  L &amp; A</t>
  </si>
  <si>
    <t>Academic Senate</t>
  </si>
  <si>
    <t>Academic Senate Book Fund</t>
  </si>
  <si>
    <t>Accounting Book &amp; Supplies Sch</t>
  </si>
  <si>
    <t>Adelante/PromiseProg-SCE Grant</t>
  </si>
  <si>
    <t>Academic Senate Scholarship AC</t>
  </si>
  <si>
    <t>Adelante Scholarship</t>
  </si>
  <si>
    <t>Acosta Family Fire Technology</t>
  </si>
  <si>
    <t xml:space="preserve">Albanez Marguerite Adelante </t>
  </si>
  <si>
    <t>Accreditation Student Support</t>
  </si>
  <si>
    <t>Alberta Christy VRC Scholarshp</t>
  </si>
  <si>
    <t>Alberts, Grace Memorial Endow</t>
  </si>
  <si>
    <t>Allan Fainbarg Student Urg Act</t>
  </si>
  <si>
    <t>Alfred F. Lee Scholarship</t>
  </si>
  <si>
    <t>Alleman, Victor Scholarship</t>
  </si>
  <si>
    <t>Allen, Sherry</t>
  </si>
  <si>
    <t>Alumni Programs</t>
  </si>
  <si>
    <t>Alumni Association Fund</t>
  </si>
  <si>
    <t>Americorps Foster Youth Mentor</t>
  </si>
  <si>
    <t>Amezcua,Margarita S Scholarshp</t>
  </si>
  <si>
    <t>Annual Classified Awards</t>
  </si>
  <si>
    <t>Archaelogy &amp; Anthropology Prog</t>
  </si>
  <si>
    <t>Arrabaca, Kevin PTK Schlrshp</t>
  </si>
  <si>
    <t>Art Acquisition</t>
  </si>
  <si>
    <t>Art Student</t>
  </si>
  <si>
    <t>Art Galleries Program</t>
  </si>
  <si>
    <t>Associated Student Govt</t>
  </si>
  <si>
    <t>Associated Student Govt - OEC</t>
  </si>
  <si>
    <t>Assistance Leag of GardenGrove</t>
  </si>
  <si>
    <t>Athlete of the Year</t>
  </si>
  <si>
    <t>Athletic Hall of Fame</t>
  </si>
  <si>
    <t>Athletics Program</t>
  </si>
  <si>
    <t>Athletic Training Foundation</t>
  </si>
  <si>
    <t>AT&amp;T Grant - VRC</t>
  </si>
  <si>
    <t>Automotive Technology</t>
  </si>
  <si>
    <t>Barajas, Marylou Scholarship</t>
  </si>
  <si>
    <t>Baer, Erna Memorial</t>
  </si>
  <si>
    <t>Beeghly Trust - REIT</t>
  </si>
  <si>
    <t>Behavior Technician Prog</t>
  </si>
  <si>
    <t>Beg of the year Activities</t>
  </si>
  <si>
    <t>Behrens, Dorothy Mem Schlrshp</t>
  </si>
  <si>
    <t>Bevington, Lara Lee Scholarshi</t>
  </si>
  <si>
    <t>Bertot, F Memorial Scholarship</t>
  </si>
  <si>
    <t>Biology</t>
  </si>
  <si>
    <t>Board Expenses</t>
  </si>
  <si>
    <t>Books/Bones/Bonds: Sandy Wood</t>
  </si>
  <si>
    <t>Bond Campaign 2002</t>
  </si>
  <si>
    <t>Born to Succeed</t>
  </si>
  <si>
    <t>Bond Campaign 2012</t>
  </si>
  <si>
    <t>Bot Student Recognition Award</t>
  </si>
  <si>
    <t>Bouchey Endow Scholarship</t>
  </si>
  <si>
    <t>Brenner, S &amp; J Mem Schlrshp</t>
  </si>
  <si>
    <t>Brian &amp; Peggy Conley Fine Arts</t>
  </si>
  <si>
    <t>Brian Conley (Ret) Scholarship</t>
  </si>
  <si>
    <t>Brick By Brick</t>
  </si>
  <si>
    <t>Bryant, Eunice Memorial Schol</t>
  </si>
  <si>
    <t>Bull Fund Nursing Scholarship</t>
  </si>
  <si>
    <t>Business Admin Development</t>
  </si>
  <si>
    <t>Bustamante, Mario Memorial</t>
  </si>
  <si>
    <t>Buy The Book</t>
  </si>
  <si>
    <t>Bawdon Family Scholarship</t>
  </si>
  <si>
    <t>Bye, Ellyn Scholarship</t>
  </si>
  <si>
    <t>CA Retired Teachers Assoc Div</t>
  </si>
  <si>
    <t>CA Endowment/SABHC Project</t>
  </si>
  <si>
    <t>CA Endowment 2016-2018</t>
  </si>
  <si>
    <t>California Master Chorale</t>
  </si>
  <si>
    <t>Candelaria, Al Scholarship</t>
  </si>
  <si>
    <t>Car Faire</t>
  </si>
  <si>
    <t>Care Shares for Kids</t>
  </si>
  <si>
    <t>Cathie &amp; Suzie MESA Award</t>
  </si>
  <si>
    <t>Career Education Division</t>
  </si>
  <si>
    <t>Career In Education-Vietnamese</t>
  </si>
  <si>
    <t>Carl &amp; Rose Saterfield Scholar</t>
  </si>
  <si>
    <t>Casa-Cuban Am School Assoc</t>
  </si>
  <si>
    <t>Catalina Scholarship</t>
  </si>
  <si>
    <t>Celebration of Leadership</t>
  </si>
  <si>
    <t>Center for Teacher Education</t>
  </si>
  <si>
    <t>Centennial Clock Tower</t>
  </si>
  <si>
    <t>Centennial Scholarship Fund</t>
  </si>
  <si>
    <t>Cepeda, Carmen Mem Scholarship</t>
  </si>
  <si>
    <t>Centennial Celebration Fund</t>
  </si>
  <si>
    <t>CH2M Hill</t>
  </si>
  <si>
    <t>Chairez, Sandy Mem Scholarship</t>
  </si>
  <si>
    <t>Union Bank Student Success Sch</t>
  </si>
  <si>
    <t>Chamber Choir</t>
  </si>
  <si>
    <t>Chancellor's Ball</t>
  </si>
  <si>
    <t>Chance Gonzales CalWorks</t>
  </si>
  <si>
    <t>Charles Lundquist Memorial Sch</t>
  </si>
  <si>
    <t>Chavez, Cesar</t>
  </si>
  <si>
    <t>Chase Fam Honor Fainbarg Endow</t>
  </si>
  <si>
    <t>Chemistry Dept Scholarship</t>
  </si>
  <si>
    <t>Chief David Thomas Scholarship</t>
  </si>
  <si>
    <t>Ming&amp;Nancy Cheng Legacy Schol</t>
  </si>
  <si>
    <t>Chesley, Coach Russ</t>
  </si>
  <si>
    <t>Christine Ramberg Love GD Mem</t>
  </si>
  <si>
    <t>Child Development Center</t>
  </si>
  <si>
    <t>City SA Schlar for HS Students</t>
  </si>
  <si>
    <t>Friends of the Theatre</t>
  </si>
  <si>
    <t>China Educ Exchange/Econ Dev</t>
  </si>
  <si>
    <t xml:space="preserve">Cinco de Mayo Business Fiesta </t>
  </si>
  <si>
    <t>Classified Employee Leadership</t>
  </si>
  <si>
    <t>Classified Employee Schlrshp</t>
  </si>
  <si>
    <t>Classified Senate Awards</t>
  </si>
  <si>
    <t>Classified Senate Scholarship</t>
  </si>
  <si>
    <t>CLS Enterprises Incorporated</t>
  </si>
  <si>
    <t>Coleman, Terry Mem Scholarship</t>
  </si>
  <si>
    <t>College Promise</t>
  </si>
  <si>
    <t>Collegiate Choir</t>
  </si>
  <si>
    <t>Comerica Bank-IWE Prog Support</t>
  </si>
  <si>
    <t>Comi, Roger Fund</t>
  </si>
  <si>
    <t>Community Foundation of Orange</t>
  </si>
  <si>
    <t>Commemorative Bronze Bust</t>
  </si>
  <si>
    <t>Community Workers of America</t>
  </si>
  <si>
    <t>Computer Information Systems</t>
  </si>
  <si>
    <t>Computer Science &amp; Robotics</t>
  </si>
  <si>
    <t xml:space="preserve">Conrow, Maude </t>
  </si>
  <si>
    <t>Contract Education</t>
  </si>
  <si>
    <t>Cont Ed Achiev/Academic Improv</t>
  </si>
  <si>
    <t>Cont Ed Division - L&amp;A</t>
  </si>
  <si>
    <t>Continuing Education</t>
  </si>
  <si>
    <t>Continuing English Student</t>
  </si>
  <si>
    <t>Cotton Betty Scholarship</t>
  </si>
  <si>
    <t>Counseling &amp; Student Supp Svs</t>
  </si>
  <si>
    <t>Cornwall, Adams Mem Schlrshp</t>
  </si>
  <si>
    <t>Cordoba Scholars</t>
  </si>
  <si>
    <t>Cosgrove, Denis E Mem Schlrshp</t>
  </si>
  <si>
    <t>Cosgrove, Helen M Mem Schlrshp</t>
  </si>
  <si>
    <t>Crevier Family Scholars Fund</t>
  </si>
  <si>
    <t>Crevier Nursing Scholarship</t>
  </si>
  <si>
    <t>Crocker, Major USMC</t>
  </si>
  <si>
    <t>L Maria Crocker</t>
  </si>
  <si>
    <t>Crockett, T M Scholarship</t>
  </si>
  <si>
    <t>Cross Culture Center</t>
  </si>
  <si>
    <t>Cummings, Fran Mem Athletics</t>
  </si>
  <si>
    <t>Custer &amp; Smith Scholarship</t>
  </si>
  <si>
    <t>Dance Award Scholarship</t>
  </si>
  <si>
    <t>Dance Festival/Workshop Assist</t>
  </si>
  <si>
    <t>Daniel-Platt Mem Scholarship</t>
  </si>
  <si>
    <t>Daniger, Irene Scholarship</t>
  </si>
  <si>
    <t>Deegan, Marjorie Mem Schlrshp</t>
  </si>
  <si>
    <t>Diesel Technology</t>
  </si>
  <si>
    <t>Digital Media Center</t>
  </si>
  <si>
    <t>Disabled Students Fund</t>
  </si>
  <si>
    <t>Disneyland Resort Scholarship</t>
  </si>
  <si>
    <t>Disney Scholarship for AUSD</t>
  </si>
  <si>
    <t>District Endowment Grant</t>
  </si>
  <si>
    <t>Donchey, Sheryl Theatre Schol</t>
  </si>
  <si>
    <t>Dowden, Joan Nursing Scholar</t>
  </si>
  <si>
    <t>Dr Cannon, Cari Psychology</t>
  </si>
  <si>
    <t>Alabi Community Consulting Sch</t>
  </si>
  <si>
    <t>Dreamers of Tomorrow Scholarsh</t>
  </si>
  <si>
    <t>Drewry Memorial</t>
  </si>
  <si>
    <t>Dunlap, Sky Journalism</t>
  </si>
  <si>
    <t>Donald F Schneider Memorial S</t>
  </si>
  <si>
    <t>Dream Scholar</t>
  </si>
  <si>
    <t>DSPS Scholarship</t>
  </si>
  <si>
    <t>Dympna Moore Memorial Scholar</t>
  </si>
  <si>
    <t>Economic Development Initiativ</t>
  </si>
  <si>
    <t>Education Warrior Scholarship</t>
  </si>
  <si>
    <t>Edward&amp;Edna Hernandez Family S</t>
  </si>
  <si>
    <t>Elks National Foundation Schol</t>
  </si>
  <si>
    <t>Ellis, Ann Engineering Sci Awd</t>
  </si>
  <si>
    <t>EMT Program</t>
  </si>
  <si>
    <t>End of Year Award</t>
  </si>
  <si>
    <t>EAL Green Welding Scholarship</t>
  </si>
  <si>
    <t>Endowed A&amp;S Fainbarg Urg Act F</t>
  </si>
  <si>
    <t>Endowment (Prd)</t>
  </si>
  <si>
    <t>English Department</t>
  </si>
  <si>
    <t>Enlace Scholarship Match Fund</t>
  </si>
  <si>
    <t>Enlace Student Success Fund</t>
  </si>
  <si>
    <t>EOPS Funds</t>
  </si>
  <si>
    <t>EOPS Holiday Celebration</t>
  </si>
  <si>
    <t>EOPS/CARE Program Scholarship</t>
  </si>
  <si>
    <t>Natalia B Martinez Endowed Sch</t>
  </si>
  <si>
    <t>Evans Family Scholarship</t>
  </si>
  <si>
    <t>ESL-Reading/College Cr Program</t>
  </si>
  <si>
    <t>Evelyn S. Airey Scholarship</t>
  </si>
  <si>
    <t>EWO Family Trust</t>
  </si>
  <si>
    <t>Faculty Excellence Award</t>
  </si>
  <si>
    <t>Faculty &amp; Staff Min Grant Prg</t>
  </si>
  <si>
    <t>Fainbarg-Chase CTE Scholarship</t>
  </si>
  <si>
    <t>Fainbarg Allan/Sandy Endow Sch</t>
  </si>
  <si>
    <t>Fainbarg, Steven Endow Scholar</t>
  </si>
  <si>
    <t>Farewll Dr Martinez Retir Cele</t>
  </si>
  <si>
    <t>Fall Fundraiser</t>
  </si>
  <si>
    <t>Farrell Family Scholarship</t>
  </si>
  <si>
    <t>Farmers&amp;MerchantsBank Vet. Sch</t>
  </si>
  <si>
    <t>Fellows, Margaret Scholarship</t>
  </si>
  <si>
    <t>Fainbarg Chase Thrive Ctr Prog</t>
  </si>
  <si>
    <t>Familia Gonzalez Reynoso Schol</t>
  </si>
  <si>
    <t>Ferazzi Scholarship Fund</t>
  </si>
  <si>
    <t>Feria Para Empresarios</t>
  </si>
  <si>
    <t xml:space="preserve">Field Trip Fund - Planetarium </t>
  </si>
  <si>
    <t>Fiero, Robert Scholarship Fund</t>
  </si>
  <si>
    <t>Fire Service Safety Scholarshp</t>
  </si>
  <si>
    <t>Edison Int'l Fire Technology S</t>
  </si>
  <si>
    <t>Fiesta Marketplace E-Commerce</t>
  </si>
  <si>
    <t>Fire Academy Fund</t>
  </si>
  <si>
    <t>Financial Literacy/Wells Fargo</t>
  </si>
  <si>
    <t>Fine &amp; Perf Arts Scholarship</t>
  </si>
  <si>
    <t>Flagship Properties</t>
  </si>
  <si>
    <t>Floral Park Neighborhood Assoc</t>
  </si>
  <si>
    <t>Ford, Lee Memorial Scholarship</t>
  </si>
  <si>
    <t>Food Pantry</t>
  </si>
  <si>
    <t xml:space="preserve">Forensic Team </t>
  </si>
  <si>
    <t>Forensics Program</t>
  </si>
  <si>
    <t>Forensics Fundraiser</t>
  </si>
  <si>
    <t>Fosmire Family Scholarship</t>
  </si>
  <si>
    <t>Foundation Theatre Guild</t>
  </si>
  <si>
    <t>Foundation Infrastructure Need</t>
  </si>
  <si>
    <t>Frank M Shimazu Endowed M Schl</t>
  </si>
  <si>
    <t>Frederick J. Hills Scholarship</t>
  </si>
  <si>
    <t>French Language</t>
  </si>
  <si>
    <t>French Textbook Scholarship</t>
  </si>
  <si>
    <t>Friedman-Vasquez, Pamela Schol</t>
  </si>
  <si>
    <t>Friends of Leisure World</t>
  </si>
  <si>
    <t>Friends of the College</t>
  </si>
  <si>
    <t>Friends of the Library</t>
  </si>
  <si>
    <t xml:space="preserve">Friends of SAC Music Steinway </t>
  </si>
  <si>
    <t>Frolich, Paul Mem Scholarship</t>
  </si>
  <si>
    <t>Fuji, Junko Memorial</t>
  </si>
  <si>
    <t>Fujimoto Family Scholarship</t>
  </si>
  <si>
    <t>Fullerton Ford OC FinishLine S</t>
  </si>
  <si>
    <t>Gaer Faculty Initiatives</t>
  </si>
  <si>
    <t>Gallardo, Iola Scholarship</t>
  </si>
  <si>
    <t>Gallery at SCC</t>
  </si>
  <si>
    <t>Garcia Luis</t>
  </si>
  <si>
    <t>Garcia, Sandra - State Farm</t>
  </si>
  <si>
    <t>Garcia, Consuelo Mem Schlrshp</t>
  </si>
  <si>
    <t>Garcia, Jose Scholarship</t>
  </si>
  <si>
    <t>GG Nursng/Allied Health School</t>
  </si>
  <si>
    <t>Gemini Club</t>
  </si>
  <si>
    <t>Gemology</t>
  </si>
  <si>
    <t>Gene &amp; Donna Scarbrough Schlar</t>
  </si>
  <si>
    <t>General Scholarship</t>
  </si>
  <si>
    <t>Give A Girl A Hand Scholarship</t>
  </si>
  <si>
    <t>Griset, Lorin &amp; Dorothy Schol</t>
  </si>
  <si>
    <t>Goddard Allen W Mem Endow Scho</t>
  </si>
  <si>
    <t>Godinez, Hector G</t>
  </si>
  <si>
    <t>Goerl,P Memorial Art Scholrshp</t>
  </si>
  <si>
    <t>Golf Tournament</t>
  </si>
  <si>
    <t>Grainger Scholarship</t>
  </si>
  <si>
    <t>Guardian Scholars Program</t>
  </si>
  <si>
    <t>Hafif, Herbert Scholarship</t>
  </si>
  <si>
    <t>Hairston</t>
  </si>
  <si>
    <t>Freshman Experience Counseling</t>
  </si>
  <si>
    <t>Hall of Fame Awards</t>
  </si>
  <si>
    <t>Hammond Service Award</t>
  </si>
  <si>
    <t>Hanna, John Athletic Scholar</t>
  </si>
  <si>
    <t>Hanna, John/Cynthia Memorial</t>
  </si>
  <si>
    <t>Hanley, Rudy Scholarship</t>
  </si>
  <si>
    <t>Harper Scholarship Fund</t>
  </si>
  <si>
    <t>Harris, James R Scholarship</t>
  </si>
  <si>
    <t>Harry Fierman Memorial Scholar</t>
  </si>
  <si>
    <t>Hartman, Barbara Mem Schlrshp</t>
  </si>
  <si>
    <t>Hovanitz, Barbara Scholarship</t>
  </si>
  <si>
    <t>Hawk Boosters</t>
  </si>
  <si>
    <t>Hayes, Arthur H Mem Chemistry</t>
  </si>
  <si>
    <t>Hearing Impaired Scholarship</t>
  </si>
  <si>
    <t>Heffley, Kathleen Endow Scholr</t>
  </si>
  <si>
    <t>Helen S. Fierman Mem Effort Sc</t>
  </si>
  <si>
    <t>Hernandez Sr., Edward Memorial</t>
  </si>
  <si>
    <t>Heyerick Rogger Ed Fosmire Sch</t>
  </si>
  <si>
    <t>Hibbard, Donald Fund</t>
  </si>
  <si>
    <t>Hicks, D &amp; Norman, C Schlrship</t>
  </si>
  <si>
    <t>Hill Family Scholarship</t>
  </si>
  <si>
    <t>Hombre Adelante</t>
  </si>
  <si>
    <t>Pickett Memorial Iron Hawk</t>
  </si>
  <si>
    <t>Honors Program Fund</t>
  </si>
  <si>
    <t>Osborne T&amp;G Future Teacher H</t>
  </si>
  <si>
    <t>Honoring Shelly Lemoi Scholar</t>
  </si>
  <si>
    <t>Honors Program Student Conf</t>
  </si>
  <si>
    <t>Honors Wizards Scholarship</t>
  </si>
  <si>
    <t>Human Development Enrichment</t>
  </si>
  <si>
    <t>Helping Profession Scholarship</t>
  </si>
  <si>
    <t>Human Services/Davenport Schol</t>
  </si>
  <si>
    <t>Humiston, Genevieve Mem Schlrs</t>
  </si>
  <si>
    <t>Hurley, John Scholarship</t>
  </si>
  <si>
    <t>Huynh-Dang, KC Mem Endowed Sch</t>
  </si>
  <si>
    <t>Hyundai Motor American Schlrsh</t>
  </si>
  <si>
    <t>Irv Nancy Chase CTE ENDOW SCHO</t>
  </si>
  <si>
    <t>Independent Living Skills Sch</t>
  </si>
  <si>
    <t>Instrumental Music</t>
  </si>
  <si>
    <t xml:space="preserve">Int'l Business Advisory Comm </t>
  </si>
  <si>
    <t>Int'l Student Building Fund</t>
  </si>
  <si>
    <t>Intl Students</t>
  </si>
  <si>
    <t>Intl Student Recruitment</t>
  </si>
  <si>
    <t>Int'l Studnt Prgrm Scholarship</t>
  </si>
  <si>
    <t>Isaacson, Gene Mem Schlrshp</t>
  </si>
  <si>
    <t>IWE - AT&amp;T Program Support</t>
  </si>
  <si>
    <t>James Christian Memorial Sch</t>
  </si>
  <si>
    <t>Jamison, P Scholarship</t>
  </si>
  <si>
    <t>J H Memorial Scholarship</t>
  </si>
  <si>
    <t>James E Proffitt Memorial Math</t>
  </si>
  <si>
    <t>Jimenez, Edna Memorial Trust</t>
  </si>
  <si>
    <t>J Jensen Memorial Book FundCEC</t>
  </si>
  <si>
    <t>James &amp; Lurlene Byrn Mem Schl</t>
  </si>
  <si>
    <t>Johnson, John E L&amp;A</t>
  </si>
  <si>
    <t>Jo&amp;Nadine Miller Scholarship</t>
  </si>
  <si>
    <t>Jeanne Heyerick Rolling Scholr</t>
  </si>
  <si>
    <t>Johnson, Lyle Probert</t>
  </si>
  <si>
    <t>June Turlington Scholarship</t>
  </si>
  <si>
    <t>Judyanne Chitlik ESL Schlrship</t>
  </si>
  <si>
    <t>Kashi, Ashraf Mem Scholarship</t>
  </si>
  <si>
    <t>Kavita Chopra Memorial</t>
  </si>
  <si>
    <t>Kelly, Michelle Nursing Fund</t>
  </si>
  <si>
    <t>Kinder Connect</t>
  </si>
  <si>
    <t>King, Lillie Memorial</t>
  </si>
  <si>
    <t>Kiwanis Club of S.A Book Award</t>
  </si>
  <si>
    <t>Kloepfer-Vargas Scholarship</t>
  </si>
  <si>
    <t>Kohler, Elthea Scholarship</t>
  </si>
  <si>
    <t>L &amp; B Gelker Football Prog Fnd</t>
  </si>
  <si>
    <t>Langenbeck, Dr/Mrs Scholarship</t>
  </si>
  <si>
    <t>Laranjo, Phyllis Mem Bus App S</t>
  </si>
  <si>
    <t>Law Enforcement Academy Fund</t>
  </si>
  <si>
    <t>Leader of Distinction - IWE</t>
  </si>
  <si>
    <t>Leck, Zena Gladys</t>
  </si>
  <si>
    <t>Letterman, Emma Memorial</t>
  </si>
  <si>
    <t>Lewis, Roy L. Scholarship</t>
  </si>
  <si>
    <t>Library</t>
  </si>
  <si>
    <t>Library Periodicals</t>
  </si>
  <si>
    <t>Library-Sawyer,Carl Trust Acct</t>
  </si>
  <si>
    <t>Lisa&amp;Bruce Gelker Lov SA Endow</t>
  </si>
  <si>
    <t>Literature Matters Scholarship</t>
  </si>
  <si>
    <t>XXX</t>
  </si>
  <si>
    <t>Living La Vida Logic Scholar</t>
  </si>
  <si>
    <t xml:space="preserve">Long, Carolyn </t>
  </si>
  <si>
    <t>Lonsdale, Ann Mem Scholarship</t>
  </si>
  <si>
    <t>Lumina Foundation - CPA</t>
  </si>
  <si>
    <t>Los Angeles Times Grant</t>
  </si>
  <si>
    <t>Lumina Coaching Fellows</t>
  </si>
  <si>
    <t>Lutz, John L&amp;A</t>
  </si>
  <si>
    <t>Lundquist-Watson Legacy Comple</t>
  </si>
  <si>
    <t>Management Association Fund</t>
  </si>
  <si>
    <t>Manufacturing Technology</t>
  </si>
  <si>
    <t>Ma &amp; Pa Hawk Student Athlete</t>
  </si>
  <si>
    <t>Martfam Foundation</t>
  </si>
  <si>
    <t>Marin, Pat Scholarship</t>
  </si>
  <si>
    <t xml:space="preserve">Match Centennial Scholarship </t>
  </si>
  <si>
    <t>Math Textbook Fund</t>
  </si>
  <si>
    <t>Math Department</t>
  </si>
  <si>
    <t>Math Intern Program</t>
  </si>
  <si>
    <t>Math Projects Fund</t>
  </si>
  <si>
    <t>Mary Kobane Special Ed Scholar</t>
  </si>
  <si>
    <t>Transition to College</t>
  </si>
  <si>
    <t>Mauch, P Memorial Scholarship</t>
  </si>
  <si>
    <t>Mangum Family Science Scholars</t>
  </si>
  <si>
    <t>McCarty, Jane J. Endow Scholar</t>
  </si>
  <si>
    <t>McCarry, Robert E Scholarship</t>
  </si>
  <si>
    <t>Mcelyea, Cindy</t>
  </si>
  <si>
    <t>Beatrice Mckowan Memorial Sch</t>
  </si>
  <si>
    <t>McMillan, L &amp; H Scholarship</t>
  </si>
  <si>
    <t>The Larry Means Legacy Scholar</t>
  </si>
  <si>
    <t>Partnership for Success</t>
  </si>
  <si>
    <t>STEM Scholarship Award</t>
  </si>
  <si>
    <t>Mesa Program</t>
  </si>
  <si>
    <t xml:space="preserve">Michael Blankenhorn Memorial </t>
  </si>
  <si>
    <t>Michael Angelo Cozzi Scholarsh</t>
  </si>
  <si>
    <t>Myers, Thelma Memorial</t>
  </si>
  <si>
    <t>Microenterprise Center</t>
  </si>
  <si>
    <t>Minority Business Opportunity</t>
  </si>
  <si>
    <t>Minority Youth Leadership</t>
  </si>
  <si>
    <t>Miscellaneous Programs</t>
  </si>
  <si>
    <t>Monsignor Sammons Mem Fire Svc</t>
  </si>
  <si>
    <t>Motivated Latina Mothers Schlr</t>
  </si>
  <si>
    <t>Motokane-Kawafuchi Scholarship</t>
  </si>
  <si>
    <t>Mujer Adelante</t>
  </si>
  <si>
    <t>Nahoum, L Soto Memorial Schlrs</t>
  </si>
  <si>
    <t xml:space="preserve">Nat Hispanic Bus Womens Assoc </t>
  </si>
  <si>
    <t>NAM Vietnamese Eatery Schol</t>
  </si>
  <si>
    <t>Nealley E. M. Scholarship</t>
  </si>
  <si>
    <t>Nealley Library</t>
  </si>
  <si>
    <t>Wilde, Irving Memorial</t>
  </si>
  <si>
    <t>Needs of the College</t>
  </si>
  <si>
    <t>New Hawk Award</t>
  </si>
  <si>
    <t>L &amp; R Newport Mem Scholarship</t>
  </si>
  <si>
    <t>Newton Realtors Scholarship</t>
  </si>
  <si>
    <t>Nichols, D/Summers, G Honors P</t>
  </si>
  <si>
    <t>Nichols, Don Honors Program</t>
  </si>
  <si>
    <t>Northcross, Eleanor PEO, Ch AB</t>
  </si>
  <si>
    <t>Norwood, Joyce Y.-EOPS Scholar</t>
  </si>
  <si>
    <t>Orange County Bomberos Scholar</t>
  </si>
  <si>
    <t>Nursing Faculty Development</t>
  </si>
  <si>
    <t>NSF-STEM</t>
  </si>
  <si>
    <t>Opening Doors</t>
  </si>
  <si>
    <t>Obermeier, Michael Mem Schlrsh</t>
  </si>
  <si>
    <t>OC Small Business Dev Ctr</t>
  </si>
  <si>
    <t>Orange Lion Club</t>
  </si>
  <si>
    <t>Occupational Therapy Asst Schl</t>
  </si>
  <si>
    <t>OEC ESL Scholarship</t>
  </si>
  <si>
    <t>Opportunity Scholarship</t>
  </si>
  <si>
    <t>Orange Grove Scholarship Fund</t>
  </si>
  <si>
    <t xml:space="preserve">OC Firefighters Thanksgiving </t>
  </si>
  <si>
    <t>Orange Park Acres Woman's Leag</t>
  </si>
  <si>
    <t>Orangewood Childrens Foundatn</t>
  </si>
  <si>
    <t>Osher, Bernard Foundation</t>
  </si>
  <si>
    <t>Osher Scholar Award Scholarshp</t>
  </si>
  <si>
    <t>Ostrander, V Pierce Schlrshp</t>
  </si>
  <si>
    <t>Ortiz, Rafael Scholarship</t>
  </si>
  <si>
    <t>Orange County Fine Arts Schol</t>
  </si>
  <si>
    <t>OTA Program</t>
  </si>
  <si>
    <t>Outreach Department</t>
  </si>
  <si>
    <t>OCCF/Warne Family Grant</t>
  </si>
  <si>
    <t>Outstanding Chem Stud Schlrshp</t>
  </si>
  <si>
    <t>Operation Helping Hands Schol</t>
  </si>
  <si>
    <t>OCTL Scholarship</t>
  </si>
  <si>
    <t>Pacific Bell</t>
  </si>
  <si>
    <t>Padres Promotores - WF Bank</t>
  </si>
  <si>
    <t>Pageant of the Trees</t>
  </si>
  <si>
    <t>Patrons of the Performing Arts</t>
  </si>
  <si>
    <t>Pave the Way Brick Campaign</t>
  </si>
  <si>
    <t>Patterson, Russell/Jody L&amp;A</t>
  </si>
  <si>
    <t>PR Chargebacks</t>
  </si>
  <si>
    <t>Pedro A Espinoza Weldg Scholar</t>
  </si>
  <si>
    <t>Peltzer Farms</t>
  </si>
  <si>
    <t>Pepsi Centennial Endow Scholar</t>
  </si>
  <si>
    <t>Pepsi Bottling Group, Inc</t>
  </si>
  <si>
    <t>Perry, Eva Scholarship</t>
  </si>
  <si>
    <t>Performing Arts</t>
  </si>
  <si>
    <t>Phi Theta Kappa</t>
  </si>
  <si>
    <t>Phillips Hall Theatre</t>
  </si>
  <si>
    <t>Physical Sciences</t>
  </si>
  <si>
    <t>Picard Foundation Grant</t>
  </si>
  <si>
    <t>Pirtle, Arlin &amp; Elizabeth</t>
  </si>
  <si>
    <t>Pirtle, Arlin &amp; Elizabeth II</t>
  </si>
  <si>
    <t>Planetarium Center</t>
  </si>
  <si>
    <t>Purcell Kennedy Endow Scholars</t>
  </si>
  <si>
    <t>Puri-Bawdon Family Scholarship</t>
  </si>
  <si>
    <t>Pollack, Ida Scholarship</t>
  </si>
  <si>
    <t xml:space="preserve">Pollack-Gerachis </t>
  </si>
  <si>
    <t>President's Scholars Fund</t>
  </si>
  <si>
    <t>Prajapati Memorial</t>
  </si>
  <si>
    <t>President's Circle Fund</t>
  </si>
  <si>
    <t>President's Foundation Fund</t>
  </si>
  <si>
    <t>Project Hope</t>
  </si>
  <si>
    <t>Project Puente</t>
  </si>
  <si>
    <t>Psychological Services</t>
  </si>
  <si>
    <t>Ramos, Lizet Scholarship</t>
  </si>
  <si>
    <t>RSC 75th Anniversary Teachers</t>
  </si>
  <si>
    <t>R.A. Industries Veterans Schol</t>
  </si>
  <si>
    <t>RSCCD Student Success Scholars</t>
  </si>
  <si>
    <t>Radillo, Alberto Scholarship</t>
  </si>
  <si>
    <t>Reach for Stars, Mantilla Schl</t>
  </si>
  <si>
    <t>Ramirez, Daniel Memorial Schol</t>
  </si>
  <si>
    <t>Ramos, Enriqueta Future Teach.</t>
  </si>
  <si>
    <t>Reeves Law Group Scholarship</t>
  </si>
  <si>
    <t>Rasmussen Scholarship</t>
  </si>
  <si>
    <t>Reynaga, Randy Mem Schlrshp</t>
  </si>
  <si>
    <t>Renaissance</t>
  </si>
  <si>
    <t>Richard E. Bartholomew Scholar</t>
  </si>
  <si>
    <t>Risk Management Association</t>
  </si>
  <si>
    <t>Ray Verches Memorial Scholarsh</t>
  </si>
  <si>
    <t>Student Promotores-Wells Fargo</t>
  </si>
  <si>
    <t>Robbins, Mark Memorial</t>
  </si>
  <si>
    <t>Rochelle &amp; Tim Zook U-Link Awa</t>
  </si>
  <si>
    <t>Robbins, Virginia "Jinx" Mem</t>
  </si>
  <si>
    <t>Rodriguez Family Adelante Sch</t>
  </si>
  <si>
    <t>Rodriguez Family Scholarship</t>
  </si>
  <si>
    <t>Rodriguez, Gilbert Memorial</t>
  </si>
  <si>
    <t>Rose Rememberance</t>
  </si>
  <si>
    <t>Rolling Textbook Scholarship</t>
  </si>
  <si>
    <t>Rosenquist, Karl Memorial</t>
  </si>
  <si>
    <t>Rotary Club of Orange</t>
  </si>
  <si>
    <t>Rotary Club of Villa Park</t>
  </si>
  <si>
    <t>RTG F&amp;PA Initiative</t>
  </si>
  <si>
    <t>RTG Program Support Fund</t>
  </si>
  <si>
    <t>S.A. 2000 Scholarship P/R</t>
  </si>
  <si>
    <t>RTG Student Sucess Scholarshp</t>
  </si>
  <si>
    <t>SAPAI Endow Scholarship</t>
  </si>
  <si>
    <t xml:space="preserve">S.A. Trailer Club </t>
  </si>
  <si>
    <t>SAC Students for Success Schlr</t>
  </si>
  <si>
    <t>S.U.B.E. Scholarship</t>
  </si>
  <si>
    <t>SAC Advancement Special Prjcts</t>
  </si>
  <si>
    <t>SAC Endowment Fund</t>
  </si>
  <si>
    <t xml:space="preserve">SAC Public Schools Foundation </t>
  </si>
  <si>
    <t>SAC SCE Alumni Book Fund</t>
  </si>
  <si>
    <t>SAC Scholarship Fund</t>
  </si>
  <si>
    <t>SAC SCE Student Success Fund</t>
  </si>
  <si>
    <t>SAC Foundation Textbook Schola</t>
  </si>
  <si>
    <t>Sach, Brenda Memorial</t>
  </si>
  <si>
    <t>SAC Mural Team</t>
  </si>
  <si>
    <t>SAC History Department Scholar</t>
  </si>
  <si>
    <t>Sadler, A Memorial Nursing Sch</t>
  </si>
  <si>
    <t>Santa Anita Incoming Freshm Aw</t>
  </si>
  <si>
    <t>Sandra&amp;William Gogel Scholarsh</t>
  </si>
  <si>
    <t>SAEF Scholarship</t>
  </si>
  <si>
    <t>Sanchez, Justin M. Memorial</t>
  </si>
  <si>
    <t>Sara Lundquist Legacy Scholar</t>
  </si>
  <si>
    <t>Salazar Book</t>
  </si>
  <si>
    <t>SAPAI-Parent Leadrsh Tst Endow</t>
  </si>
  <si>
    <t>SAPAI-Early College Trust Endo</t>
  </si>
  <si>
    <t>The Santa Ana Future's Fund</t>
  </si>
  <si>
    <t>Santa Ana Public Schools Found</t>
  </si>
  <si>
    <t>Santa Ana Math Collaborative</t>
  </si>
  <si>
    <t>Santa Ana Host Loins Club</t>
  </si>
  <si>
    <t>Gordon Briken San S.A Rotary C</t>
  </si>
  <si>
    <t>SBA Lender's Breakfast</t>
  </si>
  <si>
    <t>SCCF L&amp;A Scholarship</t>
  </si>
  <si>
    <t>SBA Annual Awards</t>
  </si>
  <si>
    <t>SBA Business Survival Tool</t>
  </si>
  <si>
    <t>Scott, Horace L&amp;A</t>
  </si>
  <si>
    <t>Sawyer, Carl Trust Account</t>
  </si>
  <si>
    <t>Scholarship Operation Expense</t>
  </si>
  <si>
    <t>Scott, Maurine Science Award</t>
  </si>
  <si>
    <t>Sempra Energy Osher Schol</t>
  </si>
  <si>
    <t>SchoolsFirst FCU Endow Scholar</t>
  </si>
  <si>
    <t>Scroggins, Gary Memorial Trust</t>
  </si>
  <si>
    <t>Science Field Study Fund</t>
  </si>
  <si>
    <t>Schoenfelder O'Dell Scholarshp</t>
  </si>
  <si>
    <t>Shaffer Smith, John Music</t>
  </si>
  <si>
    <t>Sims Orange Welding N&amp;L Brown</t>
  </si>
  <si>
    <t>Saudi Arabia JV</t>
  </si>
  <si>
    <t>Siriani, Don</t>
  </si>
  <si>
    <t xml:space="preserve">Small Group Event Planning </t>
  </si>
  <si>
    <t>Satele, Ariel Memorial</t>
  </si>
  <si>
    <t>Smith, Linda I. Foundation</t>
  </si>
  <si>
    <t>SWE Foundation-VRC Grant</t>
  </si>
  <si>
    <t>Stanislaw Scholars Award</t>
  </si>
  <si>
    <t>OC Pub Affairs Assoc R. Smith</t>
  </si>
  <si>
    <t>Socratic Scholar</t>
  </si>
  <si>
    <t>Student Nursing Excellence Awd</t>
  </si>
  <si>
    <t>Soccer Field Development</t>
  </si>
  <si>
    <t>SCC Softball Restricted Rev</t>
  </si>
  <si>
    <t>Veterans Service Office</t>
  </si>
  <si>
    <t>Sorensen, Myrna Mem Schol</t>
  </si>
  <si>
    <t>SCC Academic Excellence</t>
  </si>
  <si>
    <t>Social Justice Scholarship</t>
  </si>
  <si>
    <t>Soroptimist Intl-SA/Tustin Sch</t>
  </si>
  <si>
    <t>SFFCU FACULTY&amp;STAFF INNOVATION</t>
  </si>
  <si>
    <t>Student Emergency Fund</t>
  </si>
  <si>
    <t>SCE Stem Scholarship</t>
  </si>
  <si>
    <t>Speaker Symposium</t>
  </si>
  <si>
    <t>St Anthony Trust Foundation Sc</t>
  </si>
  <si>
    <t>Parent Promotore Scholarship</t>
  </si>
  <si>
    <t>STEM/SCE Scholarship</t>
  </si>
  <si>
    <t>Stephenson, Ruth Scholarship</t>
  </si>
  <si>
    <t>Student Services</t>
  </si>
  <si>
    <t>Student Success Grants</t>
  </si>
  <si>
    <t>STRAUB Hispanic Youth Leader</t>
  </si>
  <si>
    <t>Kesha Hondo &amp; Kevin Strong Spe</t>
  </si>
  <si>
    <t>Student Services Scholarship</t>
  </si>
  <si>
    <t>Student Leadership</t>
  </si>
  <si>
    <t>Student Leadership Institute</t>
  </si>
  <si>
    <t>Student Promotores - WF Bank</t>
  </si>
  <si>
    <t>Sullivan, Lillian O Memorial S</t>
  </si>
  <si>
    <t>Summer Scholars Transfers Inst</t>
  </si>
  <si>
    <t>Summer Session Rescue Fund</t>
  </si>
  <si>
    <t>Summit of Women in Business</t>
  </si>
  <si>
    <t>Sundry College</t>
  </si>
  <si>
    <t>Summer Research Scholars</t>
  </si>
  <si>
    <t>Surveying &amp; Mapping</t>
  </si>
  <si>
    <t>Sustaining Excellence Grant</t>
  </si>
  <si>
    <t>Tam Tran Memorial Scholarship</t>
  </si>
  <si>
    <t>Team Scholar Athlete of Year</t>
  </si>
  <si>
    <t>Teigan, Gary Memorial Schol</t>
  </si>
  <si>
    <t>Taylor J Creative Writing Scho</t>
  </si>
  <si>
    <t>Theatre Guild</t>
  </si>
  <si>
    <t>Thomas Humiston Legacy Art Fd</t>
  </si>
  <si>
    <t>Thomas F. Humiston Endow Schol</t>
  </si>
  <si>
    <t>Thomas Group</t>
  </si>
  <si>
    <t>TGIF</t>
  </si>
  <si>
    <t>The Single Mom's Scholarship</t>
  </si>
  <si>
    <t>Tijuana Mayor Event</t>
  </si>
  <si>
    <t>T Bales Broad Journ Urg Act Fd</t>
  </si>
  <si>
    <t>Tinajero Scholarship Freshmen</t>
  </si>
  <si>
    <t>Tillamook Cheese Scholarship</t>
  </si>
  <si>
    <t>Title V Endowment</t>
  </si>
  <si>
    <t>Thomas Beeghly Fam Endow Schol</t>
  </si>
  <si>
    <t>Tomorrow's Teacher-Tasmai</t>
  </si>
  <si>
    <t>Torres, Paul D. Memorial Schlr</t>
  </si>
  <si>
    <t>Town &amp; Country Manor Nursing</t>
  </si>
  <si>
    <t>Tutor Scholarship</t>
  </si>
  <si>
    <t>Umoja/Ujima Scholars Program</t>
  </si>
  <si>
    <t>Tutoring Center</t>
  </si>
  <si>
    <t>Union Bank Urgent Action Fund</t>
  </si>
  <si>
    <t xml:space="preserve">Underwood, Sherrie Memorial </t>
  </si>
  <si>
    <t>Unfunded Oper Supplies &amp; Equip</t>
  </si>
  <si>
    <t>Unfunded Program Needs</t>
  </si>
  <si>
    <t>Urgent Action Fund</t>
  </si>
  <si>
    <t>Union Bank -Promise SSTI</t>
  </si>
  <si>
    <t>US Bank Grant - VRC</t>
  </si>
  <si>
    <t xml:space="preserve">Uverity, Milan (Don West) Mem </t>
  </si>
  <si>
    <t>V3 Engineering</t>
  </si>
  <si>
    <t>Valencia Family Scholarship</t>
  </si>
  <si>
    <t>Valentine, David/Pat</t>
  </si>
  <si>
    <t>Van Tatenhove,Bret Endowed Sch</t>
  </si>
  <si>
    <t>Vargas Jose &amp; Rfg Bankers Scho</t>
  </si>
  <si>
    <t>Vellekamp, Hank Memorial Schol</t>
  </si>
  <si>
    <t>Verleur, J.A. Memorial Scholar</t>
  </si>
  <si>
    <t>Vietnamese Cath Student Assn S</t>
  </si>
  <si>
    <t>Vietnamese Student Association</t>
  </si>
  <si>
    <t>Victor Oliver Memorial Scholar</t>
  </si>
  <si>
    <t>Vinh Pham&amp;Josette RomeroLegacy</t>
  </si>
  <si>
    <t>Villa Park Women's League</t>
  </si>
  <si>
    <t>Voulimeneas, G. J.</t>
  </si>
  <si>
    <t>Voice of SACTA Scholarship</t>
  </si>
  <si>
    <t>Waltmar "New Hawk"</t>
  </si>
  <si>
    <t>Waltmar "SCC Students"</t>
  </si>
  <si>
    <t>Waltmar Foundation Con't Stude</t>
  </si>
  <si>
    <t>Waltmar Foundation L &amp; A</t>
  </si>
  <si>
    <t>Wanda Wright Memorial</t>
  </si>
  <si>
    <t>Water Utility Science Program</t>
  </si>
  <si>
    <t>Water Program Text Rental</t>
  </si>
  <si>
    <t>Weisman, Col./Ms David</t>
  </si>
  <si>
    <t>Wells Fargo Tech Assistance</t>
  </si>
  <si>
    <t>Wes Schaffner Memorial Scholar</t>
  </si>
  <si>
    <t>Wilde, Helen Memorial</t>
  </si>
  <si>
    <t>Womack Speech Communication</t>
  </si>
  <si>
    <t>Women Business Owner's Conf</t>
  </si>
  <si>
    <t>Women in Business</t>
  </si>
  <si>
    <t>Women in Math &amp; Science</t>
  </si>
  <si>
    <t>Women in Science, Engin &amp; Math</t>
  </si>
  <si>
    <t>Women's Business Center</t>
  </si>
  <si>
    <t>Women's Club of Santa Ana</t>
  </si>
  <si>
    <t>Women's Program &amp; Services</t>
  </si>
  <si>
    <t>Shirley Ralston Leadership Sch</t>
  </si>
  <si>
    <t>Women's Soccer Hawk Fundraiser</t>
  </si>
  <si>
    <t>WBC - Program Income</t>
  </si>
  <si>
    <t>Workstation Plus</t>
  </si>
  <si>
    <t>Worthy Student SFFCU Scholarsh</t>
  </si>
  <si>
    <t>Writing Center Fund - P/R</t>
  </si>
  <si>
    <t xml:space="preserve">Yanez-Forgash Servng Humanity </t>
  </si>
  <si>
    <t xml:space="preserve">YEP-Youth Entrepreneurship </t>
  </si>
  <si>
    <t>ZZ-One Time Scholarship</t>
  </si>
  <si>
    <t>Lynn &amp; Bill Yates Memorial Sch</t>
  </si>
  <si>
    <t>ASG Leadership-OSHER</t>
  </si>
  <si>
    <t>AS Castle-OSHER</t>
  </si>
  <si>
    <t>Perpetual Dream-OSHER</t>
  </si>
  <si>
    <t>Excellence Award-OSHER</t>
  </si>
  <si>
    <t>Friedman Vasquez-OSHER</t>
  </si>
  <si>
    <t>Gilbert Rodriguez-OSHER</t>
  </si>
  <si>
    <t>General</t>
  </si>
  <si>
    <t>Federal</t>
  </si>
  <si>
    <t>State</t>
  </si>
  <si>
    <t>Local</t>
  </si>
  <si>
    <t>Fiscal Agent Projects</t>
  </si>
  <si>
    <t>ASB/Bookstore</t>
  </si>
  <si>
    <t>Diversified Trust</t>
  </si>
  <si>
    <t>Diversified Agency</t>
  </si>
  <si>
    <t>Foundation</t>
  </si>
  <si>
    <t>TOPS</t>
  </si>
  <si>
    <t>Non-expenditure Accounts</t>
  </si>
  <si>
    <t>Non-Expenditure Accts-Fall</t>
  </si>
  <si>
    <t>Non-Expenditure Accts-Spring</t>
  </si>
  <si>
    <t>Non-Expenditure Accts-Summer</t>
  </si>
  <si>
    <t>Fixed Costs Holding Account</t>
  </si>
  <si>
    <t>Non-Expenditure Accts-Interses</t>
  </si>
  <si>
    <t>Revenue Adjustment - Deficit</t>
  </si>
  <si>
    <t>Non-expenditure Accts - PY</t>
  </si>
  <si>
    <t>Due To/From General Fund</t>
  </si>
  <si>
    <t>Due to/From Bookstore Fd</t>
  </si>
  <si>
    <t>Due to/From Child Dev Fd</t>
  </si>
  <si>
    <t>Due To/From Capital Outlay Fd</t>
  </si>
  <si>
    <t>Due to/From Bond Fund, E</t>
  </si>
  <si>
    <t>Due to/From Prop/Liability Fd</t>
  </si>
  <si>
    <t>Due To/From Workers Comp Fd</t>
  </si>
  <si>
    <t>Due To/From Retiree Benefit Fd</t>
  </si>
  <si>
    <t>Due To/From Assoc Student Fd</t>
  </si>
  <si>
    <t>Due To/From Student Fin Aid Fd</t>
  </si>
  <si>
    <t>Due To/From Community Ed Fd</t>
  </si>
  <si>
    <t>Due To/From Diversified Trust</t>
  </si>
  <si>
    <t>Due To/From Diversified Agency</t>
  </si>
  <si>
    <t>Due To/From SAC Foundation</t>
  </si>
  <si>
    <t>Due To/From SCC Foundation</t>
  </si>
  <si>
    <t>Due To/From RSCCD Foundation</t>
  </si>
  <si>
    <t>Agriculture Tech &amp; Sci,General</t>
  </si>
  <si>
    <t>Animal Science</t>
  </si>
  <si>
    <t>Plant Science</t>
  </si>
  <si>
    <t>Horticulture</t>
  </si>
  <si>
    <t>Agriculture Business,Sales,Svc</t>
  </si>
  <si>
    <t>Food Processing &amp; Related Tech</t>
  </si>
  <si>
    <t>Forestry</t>
  </si>
  <si>
    <t>Natural Resources</t>
  </si>
  <si>
    <t>Agricultural Power Equip Tech</t>
  </si>
  <si>
    <t>Other Agriculture &amp; Nat Resrcs</t>
  </si>
  <si>
    <t>Architecture/Arch Technology</t>
  </si>
  <si>
    <t>Landscape Architecture(Trans)</t>
  </si>
  <si>
    <t>Other Architecture/Env Design</t>
  </si>
  <si>
    <t>Environmental Science</t>
  </si>
  <si>
    <t>Environmental Studies</t>
  </si>
  <si>
    <t>Environmental Technology</t>
  </si>
  <si>
    <t>Environmental Sci/Tech,Other</t>
  </si>
  <si>
    <t>Biology, General</t>
  </si>
  <si>
    <t>Botany, General</t>
  </si>
  <si>
    <t>Microbiology</t>
  </si>
  <si>
    <t>Zoology, General</t>
  </si>
  <si>
    <t>Natural History</t>
  </si>
  <si>
    <t>Anatomy &amp; Physiology</t>
  </si>
  <si>
    <t>Biotechnology/Biomedical Tech</t>
  </si>
  <si>
    <t>Other Biological Sciences</t>
  </si>
  <si>
    <t>Business &amp; Commerce, General</t>
  </si>
  <si>
    <t>Accounting</t>
  </si>
  <si>
    <t>Tax Studies</t>
  </si>
  <si>
    <t>Banking &amp; Finance</t>
  </si>
  <si>
    <t>Business Administration</t>
  </si>
  <si>
    <t>Business Management</t>
  </si>
  <si>
    <t>Management Develop &amp; Sup</t>
  </si>
  <si>
    <t>Small Business/Entrepreneurshp</t>
  </si>
  <si>
    <t>Retail Store Operations/Mgmt</t>
  </si>
  <si>
    <t>International Business/Trade</t>
  </si>
  <si>
    <t>Marketing &amp; Distribution</t>
  </si>
  <si>
    <t>Advertising</t>
  </si>
  <si>
    <t>Purchasing</t>
  </si>
  <si>
    <t>Sales &amp; Salesmanship</t>
  </si>
  <si>
    <t>Display</t>
  </si>
  <si>
    <t>E-Commerce(Business Emphasis)</t>
  </si>
  <si>
    <t>Logistics/Materials Transportn</t>
  </si>
  <si>
    <t>Real Estate</t>
  </si>
  <si>
    <t>Escrow</t>
  </si>
  <si>
    <t>Insurance</t>
  </si>
  <si>
    <t>Office Technology/Computer App</t>
  </si>
  <si>
    <t>Legal Office Technology</t>
  </si>
  <si>
    <t>Medical Office Technology</t>
  </si>
  <si>
    <t>Court Reporting</t>
  </si>
  <si>
    <t>Office Management</t>
  </si>
  <si>
    <t>Labor &amp; Industrial Relations</t>
  </si>
  <si>
    <t>Customer Service</t>
  </si>
  <si>
    <t>Other Business &amp; Management</t>
  </si>
  <si>
    <t>Media &amp; Communications,General</t>
  </si>
  <si>
    <t>Journalism</t>
  </si>
  <si>
    <t>Radio &amp; Television</t>
  </si>
  <si>
    <t>Radio</t>
  </si>
  <si>
    <t>Television(Comb.TV/Film/Video)</t>
  </si>
  <si>
    <t>Broadcast Journalism</t>
  </si>
  <si>
    <t>Public Relations</t>
  </si>
  <si>
    <t>Technical Communication</t>
  </si>
  <si>
    <t>Mass Communication</t>
  </si>
  <si>
    <t>Film Studies</t>
  </si>
  <si>
    <t>Film Production</t>
  </si>
  <si>
    <t>Digital Media</t>
  </si>
  <si>
    <t>Multimedia</t>
  </si>
  <si>
    <t>Electronic Game Design</t>
  </si>
  <si>
    <t>Website Design &amp; Development</t>
  </si>
  <si>
    <t>Animation</t>
  </si>
  <si>
    <t>Desktop Publishing</t>
  </si>
  <si>
    <t>Comp Graphics/Digital Imagery</t>
  </si>
  <si>
    <t>Other Media &amp; Communications</t>
  </si>
  <si>
    <t>Information Technology,General</t>
  </si>
  <si>
    <t>Software Applications</t>
  </si>
  <si>
    <t>Computer Science(Transfer)</t>
  </si>
  <si>
    <t>Computer Software Development</t>
  </si>
  <si>
    <t>Computer Programming</t>
  </si>
  <si>
    <t>Database Design &amp; Admin</t>
  </si>
  <si>
    <t>Computer Systems Analysis</t>
  </si>
  <si>
    <t>Computer Infrastructure/Sup</t>
  </si>
  <si>
    <t>Computer Networking</t>
  </si>
  <si>
    <t>Computer Support</t>
  </si>
  <si>
    <t>World Wide Web Administration</t>
  </si>
  <si>
    <t>E-Commerce (Tech Emphasis)</t>
  </si>
  <si>
    <t>Other Information Technology</t>
  </si>
  <si>
    <t>Education, General</t>
  </si>
  <si>
    <t>Educational Aide(Teacher Asst)</t>
  </si>
  <si>
    <t>Educ Aide/Teacher Asst-Biling</t>
  </si>
  <si>
    <t>Special Education</t>
  </si>
  <si>
    <t>Physical Education</t>
  </si>
  <si>
    <t>Physical Fitness/Body Movement</t>
  </si>
  <si>
    <t>Fitness Trainer</t>
  </si>
  <si>
    <t>Intercollegiate Athletics</t>
  </si>
  <si>
    <t>Coaching</t>
  </si>
  <si>
    <t>Aquatics &amp; Life Saving</t>
  </si>
  <si>
    <t>Adapted Physical Education</t>
  </si>
  <si>
    <t>Recreation</t>
  </si>
  <si>
    <t>Recreation Assistant</t>
  </si>
  <si>
    <t>Health Education</t>
  </si>
  <si>
    <t>Industrial Arts (Transfer)</t>
  </si>
  <si>
    <t>Sign Language</t>
  </si>
  <si>
    <t>Sign Language Interpreting</t>
  </si>
  <si>
    <t>Educational Technology</t>
  </si>
  <si>
    <t>Other Education</t>
  </si>
  <si>
    <t>Engineering, General</t>
  </si>
  <si>
    <t>Engineering Technology,General</t>
  </si>
  <si>
    <t>Electronics &amp; Electric Tech</t>
  </si>
  <si>
    <t>Computer Electronics</t>
  </si>
  <si>
    <t>Industrial Electronics</t>
  </si>
  <si>
    <t>Telecommunications Technology</t>
  </si>
  <si>
    <t>Electrical Sys/Power Transmisn</t>
  </si>
  <si>
    <t>Biomedical Instrumentation</t>
  </si>
  <si>
    <t>Electron Microscopy</t>
  </si>
  <si>
    <t>Laser &amp; Optical Technology</t>
  </si>
  <si>
    <t>Electro-Mechanical Technology</t>
  </si>
  <si>
    <t>Appliance Repair</t>
  </si>
  <si>
    <t>Printing &amp; Lithography</t>
  </si>
  <si>
    <t>Instrumentation Technology</t>
  </si>
  <si>
    <t>Industrial Sys Technlogy/Maint</t>
  </si>
  <si>
    <t>Environmentl Control Tech-HVAC</t>
  </si>
  <si>
    <t>IDC Excl Envirn Cntrl Tch HVAC</t>
  </si>
  <si>
    <t>Energy System Technology</t>
  </si>
  <si>
    <t>Diesel Mech/Diesel Tech</t>
  </si>
  <si>
    <t>Heavy Equipt Maint-Diesel Tech</t>
  </si>
  <si>
    <t>Heavy Equipment Operation</t>
  </si>
  <si>
    <t>Motorcycle,Outboard,Sm Engine</t>
  </si>
  <si>
    <t>Automobile Collision Repair</t>
  </si>
  <si>
    <t>Construction Crafts Technology</t>
  </si>
  <si>
    <t>Carpentry</t>
  </si>
  <si>
    <t>Electrical</t>
  </si>
  <si>
    <t>Plumbing,Pipefitting,Steamfitt</t>
  </si>
  <si>
    <t>Glazing</t>
  </si>
  <si>
    <t>Mill &amp; Cabinet Work</t>
  </si>
  <si>
    <t>Masonry,Tile,Cement,Lath,Plast</t>
  </si>
  <si>
    <t>Painting,Decorating &amp; Flooring</t>
  </si>
  <si>
    <t>Drywall &amp; Insulation</t>
  </si>
  <si>
    <t>Roofing</t>
  </si>
  <si>
    <t>Drafting Technology-CADD</t>
  </si>
  <si>
    <t>Architechtural Drafting</t>
  </si>
  <si>
    <t>Civil Drafting</t>
  </si>
  <si>
    <t>Electrcl,Electrnc,Electro-Mech</t>
  </si>
  <si>
    <t>Mechanical Drafting</t>
  </si>
  <si>
    <t>Technical Illustration</t>
  </si>
  <si>
    <t>Chemical Tehnology</t>
  </si>
  <si>
    <t>Plastics &amp; Composites</t>
  </si>
  <si>
    <t>Petroleum Technology</t>
  </si>
  <si>
    <t>Laboratory Science Technology</t>
  </si>
  <si>
    <t>Manufacturing/Industrial Tech</t>
  </si>
  <si>
    <t>Machining &amp; Machine Tools</t>
  </si>
  <si>
    <t>Sheet Metal/Structural Metal</t>
  </si>
  <si>
    <t>Welding Technology</t>
  </si>
  <si>
    <t>Industrial/Occup Safety &amp; Hlth</t>
  </si>
  <si>
    <t>Industrial Quality Control</t>
  </si>
  <si>
    <t>Civil &amp; Construction Mgmt Tech</t>
  </si>
  <si>
    <t>Construction Inspection(PW)</t>
  </si>
  <si>
    <t>Surveying/Engineering/Mapping</t>
  </si>
  <si>
    <t>Water &amp; Wastewater Technology</t>
  </si>
  <si>
    <t>Marine Technology</t>
  </si>
  <si>
    <t>Diving &amp; Underwater Safety</t>
  </si>
  <si>
    <t>Optics</t>
  </si>
  <si>
    <t>Musical Instrument Repair</t>
  </si>
  <si>
    <t>Other Engineering&amp;Rel Ind Tech</t>
  </si>
  <si>
    <t>DO NOT USE</t>
  </si>
  <si>
    <t>Fine Arts, General</t>
  </si>
  <si>
    <t>Art</t>
  </si>
  <si>
    <t>Painting &amp; Drawing</t>
  </si>
  <si>
    <t>Sculpture</t>
  </si>
  <si>
    <t>Ceramics</t>
  </si>
  <si>
    <t>Glassblowing</t>
  </si>
  <si>
    <t>Music</t>
  </si>
  <si>
    <t>Commercial Music</t>
  </si>
  <si>
    <t>Technical Theater-Theater Arts</t>
  </si>
  <si>
    <t>Dramatic Arts</t>
  </si>
  <si>
    <t>Dance</t>
  </si>
  <si>
    <t>Commercial Dance</t>
  </si>
  <si>
    <t>Applied Design</t>
  </si>
  <si>
    <t>Jewelry</t>
  </si>
  <si>
    <t>Photography</t>
  </si>
  <si>
    <t>Applied Photography</t>
  </si>
  <si>
    <t>Commercial Art</t>
  </si>
  <si>
    <t>Graphic Art &amp; Design</t>
  </si>
  <si>
    <t>Other Fine &amp; Applied Arts</t>
  </si>
  <si>
    <t>Foreign Languages, General</t>
  </si>
  <si>
    <t>French</t>
  </si>
  <si>
    <t>German</t>
  </si>
  <si>
    <t>Italian</t>
  </si>
  <si>
    <t>Spanish</t>
  </si>
  <si>
    <t>Russian</t>
  </si>
  <si>
    <t>Chinese</t>
  </si>
  <si>
    <t>Japanese</t>
  </si>
  <si>
    <t>Latin</t>
  </si>
  <si>
    <t>Greek</t>
  </si>
  <si>
    <t>Hebrew</t>
  </si>
  <si>
    <t>Arabic</t>
  </si>
  <si>
    <t>African Languages(Non-Semitic)</t>
  </si>
  <si>
    <t>Asian(Except Chinese/Japanese)</t>
  </si>
  <si>
    <t>Filipino</t>
  </si>
  <si>
    <t>Vietnamese</t>
  </si>
  <si>
    <t>Korean</t>
  </si>
  <si>
    <t>Portugese</t>
  </si>
  <si>
    <t>Other Foreign Languages</t>
  </si>
  <si>
    <t>Health Occupations, General</t>
  </si>
  <si>
    <t>Hospital &amp; Health Care Admin</t>
  </si>
  <si>
    <t>Medical Laboratory Technology</t>
  </si>
  <si>
    <t>Phlebotomy</t>
  </si>
  <si>
    <t>Physicians Assistant</t>
  </si>
  <si>
    <t>Medical Assisting</t>
  </si>
  <si>
    <t>Clinical Medical Assisting</t>
  </si>
  <si>
    <t>Administrative Medical Assist</t>
  </si>
  <si>
    <t>Health Facility Unit Coord</t>
  </si>
  <si>
    <t>Hospital Centrl Svc Technician</t>
  </si>
  <si>
    <t>Respiratory Care/Therapy</t>
  </si>
  <si>
    <t>Polysomnography</t>
  </si>
  <si>
    <t>Electro-Neurodiagnostic Tech</t>
  </si>
  <si>
    <t>Cardiovascular Technician</t>
  </si>
  <si>
    <t>Orthopedic Assistant</t>
  </si>
  <si>
    <t>Electrocardiography</t>
  </si>
  <si>
    <t>Surgical Technician</t>
  </si>
  <si>
    <t>Occupational Therapy Tech</t>
  </si>
  <si>
    <t>Optical Technology</t>
  </si>
  <si>
    <t>Speech-Lang.Pathology/Audiolgy</t>
  </si>
  <si>
    <t>Pharmacy Technology</t>
  </si>
  <si>
    <t>Physical Therapist Assistant</t>
  </si>
  <si>
    <t>Health Information Technology</t>
  </si>
  <si>
    <t>Health Information Coding</t>
  </si>
  <si>
    <t>School Health Clerk</t>
  </si>
  <si>
    <t>Radiologic Technology</t>
  </si>
  <si>
    <t>Radiation Therapy Technician</t>
  </si>
  <si>
    <t>Diagnostic Medical Sonography</t>
  </si>
  <si>
    <t>Athletic Training/Sports Med</t>
  </si>
  <si>
    <t>Nursing</t>
  </si>
  <si>
    <t>Registered Nursing</t>
  </si>
  <si>
    <t>Licensed Vocational Nursing</t>
  </si>
  <si>
    <t>Certified Nurse Assistant</t>
  </si>
  <si>
    <t>IDC Excl Certified Nurse Asst.</t>
  </si>
  <si>
    <t>Home Health Aide</t>
  </si>
  <si>
    <t>Psychiatric Technician</t>
  </si>
  <si>
    <t>Dental Occupations</t>
  </si>
  <si>
    <t>Dental Assistant</t>
  </si>
  <si>
    <t>Dental Hygienist</t>
  </si>
  <si>
    <t>Dental Laboratory Technician</t>
  </si>
  <si>
    <t>Emergency Medical Services</t>
  </si>
  <si>
    <t>Paramedic</t>
  </si>
  <si>
    <t>Mortuary Science</t>
  </si>
  <si>
    <t>Health Prof,Transfer Core Curr</t>
  </si>
  <si>
    <t>Community Health Care Worker</t>
  </si>
  <si>
    <t>Massage Therapy</t>
  </si>
  <si>
    <t>Kinesiology</t>
  </si>
  <si>
    <t>Other Health Occupations</t>
  </si>
  <si>
    <t>Family &amp; Consumer Sci,General</t>
  </si>
  <si>
    <t>Consumer Sciences</t>
  </si>
  <si>
    <t>Interior Design &amp; Merchandisng</t>
  </si>
  <si>
    <t>Fashion</t>
  </si>
  <si>
    <t>Fashion Design</t>
  </si>
  <si>
    <t>Fashion Merchandising</t>
  </si>
  <si>
    <t>Fashion Production</t>
  </si>
  <si>
    <t>Child Dev/Early Care &amp; Educ</t>
  </si>
  <si>
    <t>Children With Special Needs</t>
  </si>
  <si>
    <t>Preschool Age Children</t>
  </si>
  <si>
    <t>The School Age Child</t>
  </si>
  <si>
    <t>Parenting &amp; Family Education</t>
  </si>
  <si>
    <t>Foster &amp; Kinship Care</t>
  </si>
  <si>
    <t>Child Dev Admin/Management</t>
  </si>
  <si>
    <t>Infants &amp; Toddlers</t>
  </si>
  <si>
    <t>Nutrition, Foods, Culinary Art</t>
  </si>
  <si>
    <t>Dietetic Services &amp; Management</t>
  </si>
  <si>
    <t>Culinary Arts</t>
  </si>
  <si>
    <t>IDC Excl Culinary Arts</t>
  </si>
  <si>
    <t>Dietetic Technology</t>
  </si>
  <si>
    <t>Hospitality</t>
  </si>
  <si>
    <t>Restaurant &amp; Food Svcs &amp; Mgmt</t>
  </si>
  <si>
    <t>Lodging Management</t>
  </si>
  <si>
    <t>Resort &amp; Club Management</t>
  </si>
  <si>
    <t>Family Studies</t>
  </si>
  <si>
    <t>Gerontology</t>
  </si>
  <si>
    <t>Other Family &amp;Consumer Studies</t>
  </si>
  <si>
    <t>Law, General</t>
  </si>
  <si>
    <t>Paralegal</t>
  </si>
  <si>
    <t>Other Law</t>
  </si>
  <si>
    <t>English</t>
  </si>
  <si>
    <t>Linguistics</t>
  </si>
  <si>
    <t>Language Arts</t>
  </si>
  <si>
    <t>Comparative Literature</t>
  </si>
  <si>
    <t>Classics</t>
  </si>
  <si>
    <t>Speech Communication</t>
  </si>
  <si>
    <t>Creative Writing</t>
  </si>
  <si>
    <t>Philosophy</t>
  </si>
  <si>
    <t>Religious Studies</t>
  </si>
  <si>
    <t>Reading</t>
  </si>
  <si>
    <t>Other Humanities</t>
  </si>
  <si>
    <t>Library Science, General</t>
  </si>
  <si>
    <t>Library Technician (Aide)</t>
  </si>
  <si>
    <t>Other Library Science</t>
  </si>
  <si>
    <t>Mathematics, General</t>
  </si>
  <si>
    <t>Mathematics Skills</t>
  </si>
  <si>
    <t>Other Mathematics</t>
  </si>
  <si>
    <t>Military Science</t>
  </si>
  <si>
    <t>Other Military Science</t>
  </si>
  <si>
    <t>Physical Sciences, General</t>
  </si>
  <si>
    <t>Physics, General</t>
  </si>
  <si>
    <t>Chemistry, General</t>
  </si>
  <si>
    <t>Astronomy</t>
  </si>
  <si>
    <t>Geology</t>
  </si>
  <si>
    <t>Oceanography</t>
  </si>
  <si>
    <t>Ocean Technology</t>
  </si>
  <si>
    <t>Earth Science</t>
  </si>
  <si>
    <t>Other Physical Sciences</t>
  </si>
  <si>
    <t>Psychology, General</t>
  </si>
  <si>
    <t>Behavioral Science</t>
  </si>
  <si>
    <t>Other Psychology</t>
  </si>
  <si>
    <t>Public Administration</t>
  </si>
  <si>
    <t>Public Works</t>
  </si>
  <si>
    <t>Human Services</t>
  </si>
  <si>
    <t>Alchohol &amp;Controlled Substance</t>
  </si>
  <si>
    <t>Disability Services</t>
  </si>
  <si>
    <t>Administration Of Justice</t>
  </si>
  <si>
    <t>Corrections</t>
  </si>
  <si>
    <t>Probation &amp; Parole</t>
  </si>
  <si>
    <t>Industrial/Transport Security</t>
  </si>
  <si>
    <t>Forensics,Evidence,Investigat</t>
  </si>
  <si>
    <t>Police Academy</t>
  </si>
  <si>
    <t>Fire Technology</t>
  </si>
  <si>
    <t>Wildland Fire Technology</t>
  </si>
  <si>
    <t>Fire Academy</t>
  </si>
  <si>
    <t>Legal&amp;Community Interpretation</t>
  </si>
  <si>
    <t>Other Public/Protective Svcs</t>
  </si>
  <si>
    <t>Social Sciences, General</t>
  </si>
  <si>
    <t>Women's Studies</t>
  </si>
  <si>
    <t>American Studies</t>
  </si>
  <si>
    <t>Anthropology</t>
  </si>
  <si>
    <t>Archaeology</t>
  </si>
  <si>
    <t>Ethnic Studies</t>
  </si>
  <si>
    <t>Economics</t>
  </si>
  <si>
    <t>History</t>
  </si>
  <si>
    <t>Geography</t>
  </si>
  <si>
    <t>Geographic Information Systems</t>
  </si>
  <si>
    <t>Political Science</t>
  </si>
  <si>
    <t>Student Government</t>
  </si>
  <si>
    <t>Sociology</t>
  </si>
  <si>
    <t>International Studies</t>
  </si>
  <si>
    <t>Area Studies</t>
  </si>
  <si>
    <t>Other Social Sciences</t>
  </si>
  <si>
    <t>Custodial Services</t>
  </si>
  <si>
    <t>Cosmetology &amp; Barbering</t>
  </si>
  <si>
    <t>Dry Cleaning</t>
  </si>
  <si>
    <t>Travel Services &amp; Tourism</t>
  </si>
  <si>
    <t>Aviation &amp; Airport Mgmt/Svcs</t>
  </si>
  <si>
    <t>Aviation &amp; Airport Management</t>
  </si>
  <si>
    <t>Piloting</t>
  </si>
  <si>
    <t>Air Traffic Control</t>
  </si>
  <si>
    <t>Flight Attendant</t>
  </si>
  <si>
    <t>Other Commercial Services</t>
  </si>
  <si>
    <t>Liberal Arts &amp; Science,General</t>
  </si>
  <si>
    <t>Transfer Studies</t>
  </si>
  <si>
    <t>Liberal Studies(Teaching Prep)</t>
  </si>
  <si>
    <t>Biological &amp; Physical Sciences</t>
  </si>
  <si>
    <t>Humanities</t>
  </si>
  <si>
    <t>Humanities &amp; Fine Arts</t>
  </si>
  <si>
    <t>Humanities &amp; Social Sciences</t>
  </si>
  <si>
    <t>General Studies</t>
  </si>
  <si>
    <t>Supervised Tutoring</t>
  </si>
  <si>
    <t>Guidance</t>
  </si>
  <si>
    <t>Interpersonal Skills</t>
  </si>
  <si>
    <t>Job Seeking/Changing Skills</t>
  </si>
  <si>
    <t>Academic Guidance</t>
  </si>
  <si>
    <t>Study Skills</t>
  </si>
  <si>
    <t>Communication Skills</t>
  </si>
  <si>
    <t>Writing</t>
  </si>
  <si>
    <t>Speech</t>
  </si>
  <si>
    <t>Learning Skills, Handicapped</t>
  </si>
  <si>
    <t>Living Skills, Handicapped</t>
  </si>
  <si>
    <t>Learning Skills, Learning Dis</t>
  </si>
  <si>
    <t>Learning Skills, Speech Impair</t>
  </si>
  <si>
    <t>Computational Skills</t>
  </si>
  <si>
    <t>Pre-Algebra (Basic Math/Arith)</t>
  </si>
  <si>
    <t>Adult Basic Education (Gr 1-8)</t>
  </si>
  <si>
    <t>High School Diploma Prog/GED</t>
  </si>
  <si>
    <t>Reading Skills, Precollegiate</t>
  </si>
  <si>
    <t>Reading Skills, College Level</t>
  </si>
  <si>
    <t>Skill Development</t>
  </si>
  <si>
    <t>English as a 2nd Lang-General</t>
  </si>
  <si>
    <t>English as a 2nd Lang-College</t>
  </si>
  <si>
    <t>English as a 2nd Lang-Survival</t>
  </si>
  <si>
    <t>ESL Writing</t>
  </si>
  <si>
    <t>ESL Reading</t>
  </si>
  <si>
    <t>ESL Speaking/Listening</t>
  </si>
  <si>
    <t>ESL Integrated</t>
  </si>
  <si>
    <t>Citizenship</t>
  </si>
  <si>
    <t>ESL Civics</t>
  </si>
  <si>
    <t>Vocational ESL</t>
  </si>
  <si>
    <t>General Work Experience</t>
  </si>
  <si>
    <t>Other Interdisciplinary Study</t>
  </si>
  <si>
    <t>Health &amp; Safety</t>
  </si>
  <si>
    <t>IDC Excl Other Interdis. Study</t>
  </si>
  <si>
    <t>Coop We-General</t>
  </si>
  <si>
    <t>Inst Retirees Benefits/Incent</t>
  </si>
  <si>
    <t>Academic Administration</t>
  </si>
  <si>
    <t>Course &amp; Curriculum Develop</t>
  </si>
  <si>
    <t>Academic/Faculty Senate</t>
  </si>
  <si>
    <t>Other Inst Admin/Governance</t>
  </si>
  <si>
    <t>Learning Center</t>
  </si>
  <si>
    <t>Media</t>
  </si>
  <si>
    <t>Museums &amp; Galleries</t>
  </si>
  <si>
    <t>Academic Info Systems &amp; Tech</t>
  </si>
  <si>
    <t>Other Instructional Sup Svcs</t>
  </si>
  <si>
    <t>IDC Excl Other Inst Supprt Svc</t>
  </si>
  <si>
    <t>Admissions &amp; Records</t>
  </si>
  <si>
    <t>Counseling &amp; Guidance</t>
  </si>
  <si>
    <t>Matriculation/Student Assess</t>
  </si>
  <si>
    <t>Transfer Programs</t>
  </si>
  <si>
    <t>Career Guidance</t>
  </si>
  <si>
    <t>Other Student Counseling/Guid</t>
  </si>
  <si>
    <t>Disabled Students Progs &amp; Svcs</t>
  </si>
  <si>
    <t>Extended Opp Programs &amp; Svcs</t>
  </si>
  <si>
    <t>Student Personnel Admin</t>
  </si>
  <si>
    <t>Financial Aid Administration</t>
  </si>
  <si>
    <t>Job Placement Services</t>
  </si>
  <si>
    <t>Veterans Services</t>
  </si>
  <si>
    <t>IDC Excl Veteran Services</t>
  </si>
  <si>
    <t>Miscellaneous Student Services</t>
  </si>
  <si>
    <t>Misc St Svc-Indirect Cost Excl</t>
  </si>
  <si>
    <t>IDC Excl Misc Student Services</t>
  </si>
  <si>
    <t>Building Maintenance &amp; Repairs</t>
  </si>
  <si>
    <t>Grounds Maintenance &amp; Repairs</t>
  </si>
  <si>
    <t>Utilities</t>
  </si>
  <si>
    <t>Other Operation &amp; Maint-Plant</t>
  </si>
  <si>
    <t>Planning,Policy Making &amp; Coord</t>
  </si>
  <si>
    <t>Community Relations</t>
  </si>
  <si>
    <t>Fiscal Operations</t>
  </si>
  <si>
    <t>Human Resources Management</t>
  </si>
  <si>
    <t>Noninst Staff Ret.Ben/Incent</t>
  </si>
  <si>
    <t>Staff Development</t>
  </si>
  <si>
    <t>Staff Diversity</t>
  </si>
  <si>
    <t>Logistical Services</t>
  </si>
  <si>
    <t>Management Information Svcs</t>
  </si>
  <si>
    <t>Other Gen Inst Support Svcs</t>
  </si>
  <si>
    <t>Community Recreation</t>
  </si>
  <si>
    <t>Community Service Classes</t>
  </si>
  <si>
    <t>Community Use of Facilities</t>
  </si>
  <si>
    <t>Economic Development</t>
  </si>
  <si>
    <t>Other Community Svcs/Econ Dev</t>
  </si>
  <si>
    <t>Bookstores</t>
  </si>
  <si>
    <t>Child Development Centers</t>
  </si>
  <si>
    <t>Farm Operations</t>
  </si>
  <si>
    <t>Food Services</t>
  </si>
  <si>
    <t>Student &amp; Co-Curricular Act</t>
  </si>
  <si>
    <t>Student Housing</t>
  </si>
  <si>
    <t>Other Ancillary Services</t>
  </si>
  <si>
    <t>Other Auxiliary Operations</t>
  </si>
  <si>
    <t>Physical Prop &amp; Related Acquis</t>
  </si>
  <si>
    <t>Long Term Debt</t>
  </si>
  <si>
    <t>Tax Revenue Anticipation Notes</t>
  </si>
  <si>
    <t>Other Financing</t>
  </si>
  <si>
    <t>Transfers</t>
  </si>
  <si>
    <t>Student Aid</t>
  </si>
  <si>
    <t>Bankruptcy Loss</t>
  </si>
  <si>
    <t>Other Outgo</t>
  </si>
  <si>
    <t>Appropriation for Contingency</t>
  </si>
  <si>
    <t>Appropriation for Arbitrage</t>
  </si>
  <si>
    <t>Appropriation for Refunding</t>
  </si>
  <si>
    <t>Foundation Purposes</t>
  </si>
  <si>
    <t>Foundation Purposes #2</t>
  </si>
  <si>
    <t>Foundation Purposes #3</t>
  </si>
  <si>
    <t>Foundation Purposes #3 (BM)</t>
  </si>
  <si>
    <t>Program Services</t>
  </si>
  <si>
    <t>Fundraising</t>
  </si>
  <si>
    <t>General Administration</t>
  </si>
  <si>
    <t>Allocable</t>
  </si>
  <si>
    <t>Agriculture &amp; Natural Resource</t>
  </si>
  <si>
    <t>Architecture &amp; Environ Design</t>
  </si>
  <si>
    <t>Biology Science</t>
  </si>
  <si>
    <t>Business &amp; Management</t>
  </si>
  <si>
    <t>Communications</t>
  </si>
  <si>
    <t>Computer &amp; Information Science</t>
  </si>
  <si>
    <t>Education</t>
  </si>
  <si>
    <t>Engineering &amp; Ind Technologies</t>
  </si>
  <si>
    <t>Fine &amp; Applied Arts</t>
  </si>
  <si>
    <t>Foreign Language</t>
  </si>
  <si>
    <t>Health</t>
  </si>
  <si>
    <t>Consumer Education &amp; Home Econ</t>
  </si>
  <si>
    <t>Law</t>
  </si>
  <si>
    <t>Humanities (Letters)</t>
  </si>
  <si>
    <t>Library Science</t>
  </si>
  <si>
    <t>Mathematics</t>
  </si>
  <si>
    <t>Military Studies</t>
  </si>
  <si>
    <t>Psychology</t>
  </si>
  <si>
    <t>Public Affairs &amp; Services</t>
  </si>
  <si>
    <t>Social Sciences</t>
  </si>
  <si>
    <t>Commercial Services</t>
  </si>
  <si>
    <t>Interdisciplinary Studies</t>
  </si>
  <si>
    <t>Instructional Administration</t>
  </si>
  <si>
    <t>Instructional Support Services</t>
  </si>
  <si>
    <t>Student Counseling &amp; Guidance</t>
  </si>
  <si>
    <t>Other Student Services</t>
  </si>
  <si>
    <t>Operation &amp; Maint of Plant</t>
  </si>
  <si>
    <t>Gen Institutional Supt Service</t>
  </si>
  <si>
    <t>Community Serv &amp; Econ Devel</t>
  </si>
  <si>
    <t>Ancillary Services</t>
  </si>
  <si>
    <t>Auxiliary Services</t>
  </si>
  <si>
    <t>Long-Term Debt &amp; Oth Financing</t>
  </si>
  <si>
    <t>Transfers, Student Aid, Other</t>
  </si>
  <si>
    <t>Appropriations for Contingency</t>
  </si>
  <si>
    <t>Districtwide</t>
  </si>
  <si>
    <t>Santa Ana College</t>
  </si>
  <si>
    <t>President's Office</t>
  </si>
  <si>
    <t>FARSCCD - SAC</t>
  </si>
  <si>
    <t>College Advancement</t>
  </si>
  <si>
    <t>Student Information Support</t>
  </si>
  <si>
    <t>Public Affairs/Gov Rel Office</t>
  </si>
  <si>
    <t>Public Information Office</t>
  </si>
  <si>
    <t>SAC Research</t>
  </si>
  <si>
    <t>Auxiliary Services Office</t>
  </si>
  <si>
    <t>Bookstore - SAC Cafe</t>
  </si>
  <si>
    <t>Bookstore - SAC</t>
  </si>
  <si>
    <t>Bookstore - CEC</t>
  </si>
  <si>
    <t>Bookstore - Don Express</t>
  </si>
  <si>
    <t>Cashier's Office</t>
  </si>
  <si>
    <t>Information Technology Service</t>
  </si>
  <si>
    <t>Academic Support - CEC</t>
  </si>
  <si>
    <t>Academic Support - SAC</t>
  </si>
  <si>
    <t>Data Center Operations</t>
  </si>
  <si>
    <t>Safety and Security</t>
  </si>
  <si>
    <t>Safety and Security Office</t>
  </si>
  <si>
    <t>Environ Safety &amp; Emer Services</t>
  </si>
  <si>
    <t>Safety and Parking - SAC</t>
  </si>
  <si>
    <t>Safety and Parking - CEC</t>
  </si>
  <si>
    <t>Academic Affairs Office-VP</t>
  </si>
  <si>
    <t>Accreditation</t>
  </si>
  <si>
    <t>Distance Education</t>
  </si>
  <si>
    <t>Academic Affairs Office-Dean</t>
  </si>
  <si>
    <t>Dual Enrollment</t>
  </si>
  <si>
    <t>Business Division Office</t>
  </si>
  <si>
    <t>Academic Computing</t>
  </si>
  <si>
    <t>Business Applications &amp; Tech</t>
  </si>
  <si>
    <t>Global Business &amp; Entr</t>
  </si>
  <si>
    <t>Business &amp; Entrepreneurship</t>
  </si>
  <si>
    <t>Business Seminars</t>
  </si>
  <si>
    <t>Computer Science</t>
  </si>
  <si>
    <t>Drafting Technology</t>
  </si>
  <si>
    <t>Engineering</t>
  </si>
  <si>
    <t>Finance</t>
  </si>
  <si>
    <t>International Business</t>
  </si>
  <si>
    <t>Internships</t>
  </si>
  <si>
    <t>Management</t>
  </si>
  <si>
    <t>Marketing</t>
  </si>
  <si>
    <t>Legal Studies</t>
  </si>
  <si>
    <t>Small Business Seminars</t>
  </si>
  <si>
    <t>Work Experience Program</t>
  </si>
  <si>
    <t>Career Ed &amp; Work Dev Office</t>
  </si>
  <si>
    <t>Counseling Office</t>
  </si>
  <si>
    <t>Counseling</t>
  </si>
  <si>
    <t>Counseling Instruction</t>
  </si>
  <si>
    <t>Fin Aid/Transfer Initiative</t>
  </si>
  <si>
    <t>MESA</t>
  </si>
  <si>
    <t>Summer Scholars Trnsf Ins/iT2T</t>
  </si>
  <si>
    <t>Transfer Center</t>
  </si>
  <si>
    <t>University Bridges Programs</t>
  </si>
  <si>
    <t>ULINK</t>
  </si>
  <si>
    <t>Puente</t>
  </si>
  <si>
    <t>Fresh Exp/Learning Communities</t>
  </si>
  <si>
    <t>Career Counseling Center</t>
  </si>
  <si>
    <t>Kinesiology - Admin Office</t>
  </si>
  <si>
    <t>Kinesiology - Physical Educ</t>
  </si>
  <si>
    <t>Kinesiology - Health Education</t>
  </si>
  <si>
    <t>Kinesiology - Intercoll Athlet</t>
  </si>
  <si>
    <t>Fine &amp; Performing Arts Office</t>
  </si>
  <si>
    <t>Art Gallery</t>
  </si>
  <si>
    <t>Graphics</t>
  </si>
  <si>
    <t>Communications &amp; Media Studies</t>
  </si>
  <si>
    <t>Communications Studies Instr</t>
  </si>
  <si>
    <t>Television/Video</t>
  </si>
  <si>
    <t>Television (TV/Film/Video)</t>
  </si>
  <si>
    <t>Theatre Arts</t>
  </si>
  <si>
    <t>Phillips Hall</t>
  </si>
  <si>
    <t>Humanities &amp; Social Sci Office</t>
  </si>
  <si>
    <t>American Sign Language</t>
  </si>
  <si>
    <t>ESL/EMLS</t>
  </si>
  <si>
    <t>Learning Support Center</t>
  </si>
  <si>
    <t>Modern Languages</t>
  </si>
  <si>
    <t>Human Svcs &amp; Technology Office</t>
  </si>
  <si>
    <t>Criminal Justice</t>
  </si>
  <si>
    <t>CJ/Academies</t>
  </si>
  <si>
    <t>Family &amp; Consumer Studies</t>
  </si>
  <si>
    <t>Human Development</t>
  </si>
  <si>
    <t>Occupational Therapy</t>
  </si>
  <si>
    <t>Speech Language Path Asst Prog</t>
  </si>
  <si>
    <t>Automotive Technology/Engine</t>
  </si>
  <si>
    <t>Diesel-Electric Transprt Tech</t>
  </si>
  <si>
    <t>Diesel Transit</t>
  </si>
  <si>
    <t>Welding</t>
  </si>
  <si>
    <t>Communication Studies/BS</t>
  </si>
  <si>
    <t>Math/BS</t>
  </si>
  <si>
    <t>Occupational Studies/BS</t>
  </si>
  <si>
    <t>Sociology/BS</t>
  </si>
  <si>
    <t>Info &amp; Learning Res Office</t>
  </si>
  <si>
    <t>Center for Learning &amp; Instruct</t>
  </si>
  <si>
    <t>Educational Multimedia Service</t>
  </si>
  <si>
    <t>Media Systems</t>
  </si>
  <si>
    <t>Reprographics</t>
  </si>
  <si>
    <t>Library Information Studies</t>
  </si>
  <si>
    <t>Library Technology</t>
  </si>
  <si>
    <t>Library Services</t>
  </si>
  <si>
    <t>Sci, Math, Health Sci Office</t>
  </si>
  <si>
    <t>Math Study Center</t>
  </si>
  <si>
    <t>Success Center</t>
  </si>
  <si>
    <t>Anatomy/Physiology-Do Not Use</t>
  </si>
  <si>
    <t>Botany - Do not Use</t>
  </si>
  <si>
    <t>General Biology - Do Not Use</t>
  </si>
  <si>
    <t>Microbiology - Do Not Use</t>
  </si>
  <si>
    <t>Biotechnology - Do not Use</t>
  </si>
  <si>
    <t xml:space="preserve"> Zoology - Do Not Use</t>
  </si>
  <si>
    <t>Chemistry</t>
  </si>
  <si>
    <t>Physical Science</t>
  </si>
  <si>
    <t>Physics</t>
  </si>
  <si>
    <t>Physics/BS</t>
  </si>
  <si>
    <t>Emergency Medical Technician</t>
  </si>
  <si>
    <t>Health Sciences Education</t>
  </si>
  <si>
    <t>Medical Assistant</t>
  </si>
  <si>
    <t>Administrative Services Office</t>
  </si>
  <si>
    <t>Custodial</t>
  </si>
  <si>
    <t>Grounds</t>
  </si>
  <si>
    <t xml:space="preserve">Maintenance </t>
  </si>
  <si>
    <t>Operations</t>
  </si>
  <si>
    <t>Transportation</t>
  </si>
  <si>
    <t>Central Plant</t>
  </si>
  <si>
    <t>Continuing Education Division</t>
  </si>
  <si>
    <t>CEFA-CEC</t>
  </si>
  <si>
    <t>English as a Second Language</t>
  </si>
  <si>
    <t>Citizenship for Immigrants</t>
  </si>
  <si>
    <t>Elementary &amp; Second Basic Skls</t>
  </si>
  <si>
    <t>Health and Safety</t>
  </si>
  <si>
    <t>Persons w/ Substantial Disabil</t>
  </si>
  <si>
    <t>Parenting</t>
  </si>
  <si>
    <t>Home Economics</t>
  </si>
  <si>
    <t>Courses for Older Adults</t>
  </si>
  <si>
    <t>Short-Term Vocational</t>
  </si>
  <si>
    <t>Workforce Preparation</t>
  </si>
  <si>
    <t>SAC Continuing Ed-Instruction</t>
  </si>
  <si>
    <t>Bridge Program CEC</t>
  </si>
  <si>
    <t>Persons with Substantial Disab</t>
  </si>
  <si>
    <t>Marketplace Education Center</t>
  </si>
  <si>
    <t>Inmate Education Program</t>
  </si>
  <si>
    <t>Student Services Office</t>
  </si>
  <si>
    <t>Professional Development</t>
  </si>
  <si>
    <t>A&amp;R Office - Credit</t>
  </si>
  <si>
    <t>A&amp;R Office - Non-Credit</t>
  </si>
  <si>
    <t>A&amp;R Office - Graduation</t>
  </si>
  <si>
    <t>A&amp;R Office - Veterans Services</t>
  </si>
  <si>
    <t xml:space="preserve">Track to Transfer </t>
  </si>
  <si>
    <t>Foster Youth</t>
  </si>
  <si>
    <t>Financial Aid Office</t>
  </si>
  <si>
    <t>Student Placement</t>
  </si>
  <si>
    <t>Special Services Office</t>
  </si>
  <si>
    <t>Assessment</t>
  </si>
  <si>
    <t>DSPS Office</t>
  </si>
  <si>
    <t>DSPS CEC</t>
  </si>
  <si>
    <t>Deaf &amp; Hard of Hearing</t>
  </si>
  <si>
    <t>High Tech Center DSPS</t>
  </si>
  <si>
    <t>Learning Disabled</t>
  </si>
  <si>
    <t>Physically Disabled</t>
  </si>
  <si>
    <t>Speech/Acquired Brain Injury</t>
  </si>
  <si>
    <t>Psychological Disabilities</t>
  </si>
  <si>
    <t>Workability</t>
  </si>
  <si>
    <t>Health &amp; Wellness Center</t>
  </si>
  <si>
    <t>International Student Program</t>
  </si>
  <si>
    <t>Career Center</t>
  </si>
  <si>
    <t>Scholarships Office</t>
  </si>
  <si>
    <t>Speech, Lang Path Asst Program</t>
  </si>
  <si>
    <t>Adaptive Physical Educ Program</t>
  </si>
  <si>
    <t>Student Support Services</t>
  </si>
  <si>
    <t>Talent Search</t>
  </si>
  <si>
    <t>Tutorial Center</t>
  </si>
  <si>
    <t>Upward Bound</t>
  </si>
  <si>
    <t>Study Skills Instruction</t>
  </si>
  <si>
    <t>Student Affairs Office</t>
  </si>
  <si>
    <t>Community Education</t>
  </si>
  <si>
    <t>Orientation/Coord/Training</t>
  </si>
  <si>
    <t>School &amp; Community Partnership</t>
  </si>
  <si>
    <t>Student Development Office</t>
  </si>
  <si>
    <t>Cross Cultural Center</t>
  </si>
  <si>
    <t>Service Learning Center</t>
  </si>
  <si>
    <t>Student Activities</t>
  </si>
  <si>
    <t>Santiago Canyon College</t>
  </si>
  <si>
    <t>FARSCCD - SCC</t>
  </si>
  <si>
    <t>Bookstore SCC Café / Perch</t>
  </si>
  <si>
    <t>Bookstore - SCC</t>
  </si>
  <si>
    <t>Bookstore - OEC</t>
  </si>
  <si>
    <t>Academic Support - OEC</t>
  </si>
  <si>
    <t>Academic Support - SCC</t>
  </si>
  <si>
    <t>Safety and Parking - SCC</t>
  </si>
  <si>
    <t>Safety and Parking - OEC</t>
  </si>
  <si>
    <t>Academic Affairs Office</t>
  </si>
  <si>
    <t>Inst Effectiveness &amp; Research</t>
  </si>
  <si>
    <t>Bus, Math &amp; Sciences Office</t>
  </si>
  <si>
    <t>Academic Computing Center</t>
  </si>
  <si>
    <t>Business Applications</t>
  </si>
  <si>
    <t>Business</t>
  </si>
  <si>
    <t>Exercise Sci &amp; Athletic Office</t>
  </si>
  <si>
    <t>Athletics</t>
  </si>
  <si>
    <t>Exercise Science</t>
  </si>
  <si>
    <t>Nutrition &amp; Food</t>
  </si>
  <si>
    <t>Math</t>
  </si>
  <si>
    <t>Sciences - DO NOT USE</t>
  </si>
  <si>
    <t>Science Learning Center</t>
  </si>
  <si>
    <t xml:space="preserve">Engineering </t>
  </si>
  <si>
    <t>Career Education Office</t>
  </si>
  <si>
    <t>Apprenticeship</t>
  </si>
  <si>
    <t>Cosmetology</t>
  </si>
  <si>
    <t>Electrician</t>
  </si>
  <si>
    <t>Apprenticeship Child Dev</t>
  </si>
  <si>
    <t>Survey/Mapping Sciences</t>
  </si>
  <si>
    <t>Television/Video Communication</t>
  </si>
  <si>
    <t>Travel &amp; Tourism</t>
  </si>
  <si>
    <t>Water Utility Science</t>
  </si>
  <si>
    <t>American College English</t>
  </si>
  <si>
    <t>Social Science</t>
  </si>
  <si>
    <t>Instructional Design Center</t>
  </si>
  <si>
    <t>Lib,Fine/Perf Arts,Comm Office</t>
  </si>
  <si>
    <t>Admin Services - DO NOT USE</t>
  </si>
  <si>
    <t>Admin Services Office</t>
  </si>
  <si>
    <t>Media Services</t>
  </si>
  <si>
    <t>Publications</t>
  </si>
  <si>
    <t>CEFA-OEC</t>
  </si>
  <si>
    <t>Bridge Program</t>
  </si>
  <si>
    <t>Orange Educ Ctr-Instruction</t>
  </si>
  <si>
    <t>Continuing Ed Div Credit</t>
  </si>
  <si>
    <t>A &amp; R - Graduation</t>
  </si>
  <si>
    <t>Counseling &amp; Student Sup Ofc</t>
  </si>
  <si>
    <t>Adult Re-Entry Services</t>
  </si>
  <si>
    <t>Articulation Office</t>
  </si>
  <si>
    <t>Pathways to Teaching</t>
  </si>
  <si>
    <t>Testing Center</t>
  </si>
  <si>
    <t>Health &amp; Wellness</t>
  </si>
  <si>
    <t>Outreach</t>
  </si>
  <si>
    <t>Special Services</t>
  </si>
  <si>
    <t>Student Development</t>
  </si>
  <si>
    <t>Community Services</t>
  </si>
  <si>
    <t>Student Life &amp; Leadership</t>
  </si>
  <si>
    <t>STRS</t>
  </si>
  <si>
    <t>PERS</t>
  </si>
  <si>
    <t>OASDI</t>
  </si>
  <si>
    <t>Medicare</t>
  </si>
  <si>
    <t>PARS</t>
  </si>
  <si>
    <t>Retiree Benefits</t>
  </si>
  <si>
    <t>UIC</t>
  </si>
  <si>
    <t>WCI</t>
  </si>
  <si>
    <t>Fiscal Agent - Miscellaneous</t>
  </si>
  <si>
    <t>Finance &amp; Facilities 23/24</t>
  </si>
  <si>
    <t>Communication &amp; Marketing</t>
  </si>
  <si>
    <t>Communication &amp; Marketng 19/20</t>
  </si>
  <si>
    <t>Communication &amp; Marketng 20/21</t>
  </si>
  <si>
    <t>Communication &amp; Marketng 21/22</t>
  </si>
  <si>
    <t>Communication &amp; Marketng 22/23</t>
  </si>
  <si>
    <t>Communication &amp; Marketng 23/24</t>
  </si>
  <si>
    <t xml:space="preserve">Workforce/Econ Development </t>
  </si>
  <si>
    <t>Workforce/Econ Devlpmnt 16/17</t>
  </si>
  <si>
    <t>Workforce/Econ Devlpmnt  17/18</t>
  </si>
  <si>
    <t>Workforce/Econ Devlpmnt  18/19</t>
  </si>
  <si>
    <t>Workforce/Econ Devlpmnt  19/20</t>
  </si>
  <si>
    <t>Workforce/Econ Devlpmnt  20/21</t>
  </si>
  <si>
    <t>Workforce/Econ Devlpmnt 21/22</t>
  </si>
  <si>
    <t xml:space="preserve"> Workforce/Econ Devlpmnt 22/23</t>
  </si>
  <si>
    <t xml:space="preserve"> Workforce/Econ Devlpmnt 23/24</t>
  </si>
  <si>
    <t>Digital Innov &amp; Infastructure</t>
  </si>
  <si>
    <t>Digital Innov &amp; Infrast 17/18</t>
  </si>
  <si>
    <t>Digital Innov &amp; Infrast 18/19</t>
  </si>
  <si>
    <t>Digital Innov &amp; Infrast 19/20</t>
  </si>
  <si>
    <t>Digital Innov &amp; Infrast 20/21</t>
  </si>
  <si>
    <t>Digital Innov &amp; Infrast 21/22</t>
  </si>
  <si>
    <t>Digital Innov &amp; Infrast 22/23</t>
  </si>
  <si>
    <t>Digital Innov &amp; Infrast 23/24</t>
  </si>
  <si>
    <t>Educational Services and Spprt</t>
  </si>
  <si>
    <t>Educational Services 09/10</t>
  </si>
  <si>
    <t>Educational Services 17/18</t>
  </si>
  <si>
    <t>Educational Services 18/19</t>
  </si>
  <si>
    <t>Educational Services 19/20</t>
  </si>
  <si>
    <t>Educational Services 20/21</t>
  </si>
  <si>
    <t>Educational Services 21/22</t>
  </si>
  <si>
    <t>Educational Services 22/23</t>
  </si>
  <si>
    <t>Educational Services 23/24</t>
  </si>
  <si>
    <t>Institutional Effective Div</t>
  </si>
  <si>
    <t>Institutional Effective 16/17</t>
  </si>
  <si>
    <t>Institutional Effective 17/18</t>
  </si>
  <si>
    <t>Institutional Effective 18/19</t>
  </si>
  <si>
    <t>Institutional Effective 19/20</t>
  </si>
  <si>
    <t>Institutional Effective 20/21</t>
  </si>
  <si>
    <t>Institutional Effective 21/22</t>
  </si>
  <si>
    <t>Institutional Effective 22/23</t>
  </si>
  <si>
    <t>Institutional Effective 23/24</t>
  </si>
  <si>
    <t>District Operations</t>
  </si>
  <si>
    <t>Chancellor's Office</t>
  </si>
  <si>
    <t>Board of Trustees</t>
  </si>
  <si>
    <t>BOT - Alfredo Amezcua</t>
  </si>
  <si>
    <t>BOT - Arianna Barrios</t>
  </si>
  <si>
    <t>BOT - David Chapel</t>
  </si>
  <si>
    <t>BOT - Brian Conley</t>
  </si>
  <si>
    <t>BOT - John Hanna</t>
  </si>
  <si>
    <t>BOT - Larry Labrado</t>
  </si>
  <si>
    <t>BOT - Lisa Woolery</t>
  </si>
  <si>
    <t>BOT - Phil Yarbrough</t>
  </si>
  <si>
    <t>BOT - Student Trustee</t>
  </si>
  <si>
    <t>BOT - Mark McLoughlin</t>
  </si>
  <si>
    <t xml:space="preserve">BOT- Community Representative </t>
  </si>
  <si>
    <t>Graphic Communications</t>
  </si>
  <si>
    <t>Human Resources Office</t>
  </si>
  <si>
    <t>Equal Opportunity &amp; Compliance</t>
  </si>
  <si>
    <t>Risk Management</t>
  </si>
  <si>
    <t>FARSCCD</t>
  </si>
  <si>
    <t>CEFA</t>
  </si>
  <si>
    <t>Project Management</t>
  </si>
  <si>
    <t>Ctr for Intl Trade Dev Office</t>
  </si>
  <si>
    <t>Women in Business Center</t>
  </si>
  <si>
    <t>Nat Hispanic Bus Women Assoc</t>
  </si>
  <si>
    <t>Educational Services Office</t>
  </si>
  <si>
    <t>OC Regional Consortium</t>
  </si>
  <si>
    <t>LAOCRC - Los Angeles</t>
  </si>
  <si>
    <t>OCRC Projects</t>
  </si>
  <si>
    <t xml:space="preserve">ACT Center </t>
  </si>
  <si>
    <t>Center for Excellence</t>
  </si>
  <si>
    <t>Valley CDC</t>
  </si>
  <si>
    <t>CDC Administration</t>
  </si>
  <si>
    <t>CDC CalWORKs</t>
  </si>
  <si>
    <t>CDC Centennial Education Ctr</t>
  </si>
  <si>
    <t>CDC Orange Education Center</t>
  </si>
  <si>
    <t>CDC Santa Ana College</t>
  </si>
  <si>
    <t>CDC Santiago Canyon College</t>
  </si>
  <si>
    <t>CDC Santa Ana College - East</t>
  </si>
  <si>
    <t>EHS Santa Ana College</t>
  </si>
  <si>
    <t>EHS Administration</t>
  </si>
  <si>
    <t>Research</t>
  </si>
  <si>
    <t>Resource Development</t>
  </si>
  <si>
    <t>Workforce Education</t>
  </si>
  <si>
    <t>Workplace Learning Res Center</t>
  </si>
  <si>
    <t>Corporate Training Institute</t>
  </si>
  <si>
    <t>Business Entrepreneurship Ctr</t>
  </si>
  <si>
    <t>Small Business Dev Ctr Office</t>
  </si>
  <si>
    <t>Business Operations' Office</t>
  </si>
  <si>
    <t>Internal Audit</t>
  </si>
  <si>
    <t>Auxiliary Services Office-SAC</t>
  </si>
  <si>
    <t>Auxiliary Services Office-SCC</t>
  </si>
  <si>
    <t>Auxiliary Services Office-Dist</t>
  </si>
  <si>
    <t>Facility Planning</t>
  </si>
  <si>
    <t>District Construction</t>
  </si>
  <si>
    <t>Maintenance &amp; Operations</t>
  </si>
  <si>
    <t>FAC Districtwide Support Svcs</t>
  </si>
  <si>
    <t>Information Tech Svcs Office</t>
  </si>
  <si>
    <t>Application Systems</t>
  </si>
  <si>
    <t>Networking</t>
  </si>
  <si>
    <t>District Wide Technology</t>
  </si>
  <si>
    <t>Mailroom</t>
  </si>
  <si>
    <t>Warehouse</t>
  </si>
  <si>
    <t>Contracts Management</t>
  </si>
  <si>
    <t>Safety &amp; Security Office</t>
  </si>
  <si>
    <t>Safety &amp; Parking - DO</t>
  </si>
  <si>
    <t>Safety &amp; Security Office - SAC</t>
  </si>
  <si>
    <t>Safety &amp; Security Office - SCC</t>
  </si>
  <si>
    <t>Safety &amp; Parking - SAC</t>
  </si>
  <si>
    <t>Safety &amp; Parking - SCC</t>
  </si>
  <si>
    <t>Safety &amp; Parking - CEC</t>
  </si>
  <si>
    <t>Safety &amp; Parking - OEC</t>
  </si>
  <si>
    <t>Cashier's Office - SAC</t>
  </si>
  <si>
    <t>Cashier's Office - SCC</t>
  </si>
  <si>
    <t>Fiscal Services Office</t>
  </si>
  <si>
    <t>Accounts Payable</t>
  </si>
  <si>
    <t>Enrollment Management</t>
  </si>
  <si>
    <t>Payroll</t>
  </si>
  <si>
    <t>Fiscal Agent</t>
  </si>
  <si>
    <t>President</t>
  </si>
  <si>
    <t>Business Operations</t>
  </si>
  <si>
    <t>Academic Affairs</t>
  </si>
  <si>
    <t>Administrative Services</t>
  </si>
  <si>
    <t>Fringe Benefits</t>
  </si>
  <si>
    <t>Health &amp; Welfare</t>
  </si>
  <si>
    <t>Fiscal Agent Divisions (Fd 89)</t>
  </si>
  <si>
    <t>CFFO - Fiance &amp; Facilities Pln</t>
  </si>
  <si>
    <t>Comm and Mrktng Header</t>
  </si>
  <si>
    <t>WEDD - Workforce/Econ Develop.</t>
  </si>
  <si>
    <t>DII - Digi Innov &amp; Infra</t>
  </si>
  <si>
    <t>ESS - Educational Services</t>
  </si>
  <si>
    <t>IE - Inst. Effectiveness</t>
  </si>
  <si>
    <t>Chancellor</t>
  </si>
  <si>
    <t>Public Affairs &amp; Gov Relations</t>
  </si>
  <si>
    <t>Human Resources &amp; Ed Services</t>
  </si>
  <si>
    <t>Business Ops &amp; Fiscal Services</t>
  </si>
  <si>
    <t>Career Ed &amp; Workforce Develop</t>
  </si>
  <si>
    <t>Ex Science, Health &amp; Athletics</t>
  </si>
  <si>
    <t>Fine &amp; Performing Arts</t>
  </si>
  <si>
    <t>Human Services &amp; Technology</t>
  </si>
  <si>
    <t>Info &amp; Learning Resources</t>
  </si>
  <si>
    <t>Science, Math &amp; Health Science</t>
  </si>
  <si>
    <t>Science</t>
  </si>
  <si>
    <t>Health Sciences</t>
  </si>
  <si>
    <t>Maintenance</t>
  </si>
  <si>
    <t>SAC Continuing Education</t>
  </si>
  <si>
    <t>SAC Marketplace Education Ctr</t>
  </si>
  <si>
    <t>Financial Aid</t>
  </si>
  <si>
    <t>Student Affairs</t>
  </si>
  <si>
    <t>Business, Math &amp; Sciences</t>
  </si>
  <si>
    <t>Career Education</t>
  </si>
  <si>
    <t>Humanties &amp; Social Sciences</t>
  </si>
  <si>
    <t>Lib Fin/Perf Arts &amp; Com</t>
  </si>
  <si>
    <t>Contining Education Office</t>
  </si>
  <si>
    <t>Orange Education Center</t>
  </si>
  <si>
    <t xml:space="preserve">Inmate Education </t>
  </si>
  <si>
    <t>CED Credit</t>
  </si>
  <si>
    <t>Counseling &amp; Student Sup Svcs</t>
  </si>
  <si>
    <t>CFFP - Finance &amp; Facilities Pl</t>
  </si>
  <si>
    <t>Communication and Mrktng</t>
  </si>
  <si>
    <t>Human Resources</t>
  </si>
  <si>
    <t>Center for Intl Trade Develop</t>
  </si>
  <si>
    <t>Educational Services Division</t>
  </si>
  <si>
    <t>Small Business Development Ctr</t>
  </si>
  <si>
    <t>Fiscal Services</t>
  </si>
  <si>
    <t xml:space="preserve">Contract Instructors </t>
  </si>
  <si>
    <t>Contract Extension-Instructors</t>
  </si>
  <si>
    <t>Sub Instructors - Long Term</t>
  </si>
  <si>
    <t>Sabbaticals - Instructional</t>
  </si>
  <si>
    <t>Academic Management</t>
  </si>
  <si>
    <t>Contract Librarians</t>
  </si>
  <si>
    <t>Contract Extension - Librarian</t>
  </si>
  <si>
    <t>Sub Librarians - Long Term</t>
  </si>
  <si>
    <t>Contract Counselors</t>
  </si>
  <si>
    <t>Contract Extension-Counselors</t>
  </si>
  <si>
    <t>Sub Counselors - Long Term</t>
  </si>
  <si>
    <t>Nursing Personnel</t>
  </si>
  <si>
    <t>Contract Extension - Nursing</t>
  </si>
  <si>
    <t>Sub Nursing - Long Term</t>
  </si>
  <si>
    <t xml:space="preserve">Contract Coordinator </t>
  </si>
  <si>
    <t>Contract Extension-Coordinator</t>
  </si>
  <si>
    <t>Sub Coordinators - Long Term</t>
  </si>
  <si>
    <t>Physicians/Psychiatrists/Psych</t>
  </si>
  <si>
    <t>Contract Ext-Physicians/Psych</t>
  </si>
  <si>
    <t>Sub Physicians/Psychiatrist-LT</t>
  </si>
  <si>
    <t>Child Development Teachers</t>
  </si>
  <si>
    <t>Contr Ext Child Dev -FUTRE USE</t>
  </si>
  <si>
    <t>Stipends FT Non-Instr. Acad.</t>
  </si>
  <si>
    <t>Contract - Reassigned Time</t>
  </si>
  <si>
    <t>Contract Ext - Reassigned Time</t>
  </si>
  <si>
    <t>Sub Instr LT - Reassigned Time</t>
  </si>
  <si>
    <t>Sabbaticals-Non-Instructional</t>
  </si>
  <si>
    <t>Part-Time Instructors</t>
  </si>
  <si>
    <t>Sub Instructors,Short Term</t>
  </si>
  <si>
    <t>Beyond Contract-Instructors</t>
  </si>
  <si>
    <t>Int/Sum-Beyond Contract</t>
  </si>
  <si>
    <t>Int/Sum-Instructors,Part-Time</t>
  </si>
  <si>
    <t>Assistant Coaches, Part-Time</t>
  </si>
  <si>
    <t>Stipends FT &amp; PT Instructors</t>
  </si>
  <si>
    <t>Instructional Banked LHE</t>
  </si>
  <si>
    <t>Part-Time Faculty Office Hours</t>
  </si>
  <si>
    <t>Part-Time Academic Management</t>
  </si>
  <si>
    <t>Part-Time Librarians</t>
  </si>
  <si>
    <t>Sub Librarians,Short Term</t>
  </si>
  <si>
    <t>Beyond Contract-Librarians</t>
  </si>
  <si>
    <t>Int/Sum Beyond Contr-Librarian</t>
  </si>
  <si>
    <t>Int/Sum-Librarians, Part-Time</t>
  </si>
  <si>
    <t>Part-Time Counselors</t>
  </si>
  <si>
    <t>Sub Counselors, Short Term</t>
  </si>
  <si>
    <t>Beyond Contract - Counselors</t>
  </si>
  <si>
    <t>Int/Sum Beyond Contr-Counselor</t>
  </si>
  <si>
    <t>Int/Sum - Counselors,Part-Time</t>
  </si>
  <si>
    <t>Part-Time Nursing</t>
  </si>
  <si>
    <t>Sub Nurses, Short Term</t>
  </si>
  <si>
    <t>Beyond Contract - Nursing</t>
  </si>
  <si>
    <t>Int/Sum Beyond Contr-Nursing</t>
  </si>
  <si>
    <t>Int/Sum - Nursing, Part-Time</t>
  </si>
  <si>
    <t>Part-Time Coordinators</t>
  </si>
  <si>
    <t>Sub Coordinators, Short Term</t>
  </si>
  <si>
    <t>Beyond Contract - Coordinators</t>
  </si>
  <si>
    <t>Int/Sum Beyond Contr-Coordinat</t>
  </si>
  <si>
    <t>Int/Sum - Coordinators, PT</t>
  </si>
  <si>
    <t>Part-Time Physicians/Psych</t>
  </si>
  <si>
    <t>Sub Physicians/Psych, ST</t>
  </si>
  <si>
    <t>Beyond Contr-Physicians/Psych</t>
  </si>
  <si>
    <t>Int/Sum Beyond Contr-Physician</t>
  </si>
  <si>
    <t>Inst/Sum-Physicians/Psych, PT</t>
  </si>
  <si>
    <t>Part-Time Child Dev Teachers</t>
  </si>
  <si>
    <t>Sub Child Dev Teachr-Shortterm</t>
  </si>
  <si>
    <t>FT Beyond Contract-Child Dev</t>
  </si>
  <si>
    <t>Stipends PT Non-Instr. Acad.</t>
  </si>
  <si>
    <t>Part-Time Reassigned Time</t>
  </si>
  <si>
    <t>Sub Instr-Reassigned Time,ST</t>
  </si>
  <si>
    <t>Beyond Contr - Reassigned Time</t>
  </si>
  <si>
    <t>Int/Sum Beynd Contr-Reassigned</t>
  </si>
  <si>
    <t>Int/Sum - Reassigned Time, PT</t>
  </si>
  <si>
    <t>Non-Instructional Banked LHE</t>
  </si>
  <si>
    <t>Classified Management</t>
  </si>
  <si>
    <t>Confidential Employees</t>
  </si>
  <si>
    <t>Classified Employees</t>
  </si>
  <si>
    <t>Inst Assistants - Full-Time</t>
  </si>
  <si>
    <t>Classified Employees - Ongoing</t>
  </si>
  <si>
    <t>Classified Employees - Hourly</t>
  </si>
  <si>
    <t>Trustees Salaries</t>
  </si>
  <si>
    <t>Student Assistants - Hourly</t>
  </si>
  <si>
    <t>Student Assistants - Com Svc</t>
  </si>
  <si>
    <t>Professional Experts</t>
  </si>
  <si>
    <t>Overtime - Classified Employee</t>
  </si>
  <si>
    <t>Stipends FT &amp; PT Non-Acad.</t>
  </si>
  <si>
    <t>Stipends - CSEA</t>
  </si>
  <si>
    <t>Inst Assistant - Ongoing</t>
  </si>
  <si>
    <t>Inst Assistant - Hourly</t>
  </si>
  <si>
    <t>Instructional Associates</t>
  </si>
  <si>
    <t>Professional Experts - Instruc</t>
  </si>
  <si>
    <t>Overtime - Inst Classified</t>
  </si>
  <si>
    <t>Stipends Instr. Aides</t>
  </si>
  <si>
    <t>STRS - Instructional</t>
  </si>
  <si>
    <t>STRS - Non-Instructional</t>
  </si>
  <si>
    <t>PERS - Instructional</t>
  </si>
  <si>
    <t>PERS - Non-Instructional</t>
  </si>
  <si>
    <t>OASDHI</t>
  </si>
  <si>
    <t>OASDHI - Instructional</t>
  </si>
  <si>
    <t>OASDHI - Non-Instructional</t>
  </si>
  <si>
    <t>Medicare - Instructional</t>
  </si>
  <si>
    <t>Medicare - Non-Instructional</t>
  </si>
  <si>
    <t>PARS - Instructional</t>
  </si>
  <si>
    <t>PARS - Non-Instructional</t>
  </si>
  <si>
    <t>H &amp; W - Instructional</t>
  </si>
  <si>
    <t>H &amp; W - Non-Instructional</t>
  </si>
  <si>
    <t>Health &amp; Welfare - Retirees</t>
  </si>
  <si>
    <t>H &amp; W - Retirees Instructional</t>
  </si>
  <si>
    <t>H &amp; W - Retirees Non-Instruct</t>
  </si>
  <si>
    <t>Health &amp; Welfare -Retiree Fund</t>
  </si>
  <si>
    <t>H &amp; W - Retiree Fund Inst</t>
  </si>
  <si>
    <t>H &amp; W - Retiree Fund Non-Inst</t>
  </si>
  <si>
    <t>Health &amp; Welfare - ARC</t>
  </si>
  <si>
    <t>H &amp; W - ARC Instructional</t>
  </si>
  <si>
    <t>H &amp; W - ARC Non-Instructional</t>
  </si>
  <si>
    <t>H &amp; W - P/T Instructional</t>
  </si>
  <si>
    <t>H &amp; W - P/T Non-Instructional</t>
  </si>
  <si>
    <t>SUI</t>
  </si>
  <si>
    <t>SUI - Instructional</t>
  </si>
  <si>
    <t>SUI - Non-Instructional</t>
  </si>
  <si>
    <t>Workers' Compensation</t>
  </si>
  <si>
    <t>WCI - Instructional</t>
  </si>
  <si>
    <t>WCI - Non-Instructional</t>
  </si>
  <si>
    <t>Other Benefits</t>
  </si>
  <si>
    <t>Other Benefits - Instructional</t>
  </si>
  <si>
    <t>Other Benefits - Non-Instruct</t>
  </si>
  <si>
    <t>SRP Benefit - Instructional</t>
  </si>
  <si>
    <t>SRP Benefit - Non-Instruct</t>
  </si>
  <si>
    <t>Foundation Budget Use Only</t>
  </si>
  <si>
    <t>Purchases - Faculty Textbooks</t>
  </si>
  <si>
    <t>Purchases - New Books</t>
  </si>
  <si>
    <t>Purchases - Used Books</t>
  </si>
  <si>
    <t>Purchases - Supplies</t>
  </si>
  <si>
    <t>Purchases - Soft Goods</t>
  </si>
  <si>
    <t>Purchases - Candy</t>
  </si>
  <si>
    <t>Purchases - Taxable Cap &amp; Gown</t>
  </si>
  <si>
    <t>Purchases - Taxable</t>
  </si>
  <si>
    <t>Purchases - Nontaxable</t>
  </si>
  <si>
    <t>Purchases - Other</t>
  </si>
  <si>
    <t>Discounts Earned</t>
  </si>
  <si>
    <t xml:space="preserve">Freight Expense </t>
  </si>
  <si>
    <t>Returns and Allowances</t>
  </si>
  <si>
    <t>Books, Mags &amp; Subscrip-Non-Lib</t>
  </si>
  <si>
    <t>Instructional Supplies</t>
  </si>
  <si>
    <t>Instructional Software</t>
  </si>
  <si>
    <t>Gasoline</t>
  </si>
  <si>
    <t>Repair &amp; Replacement Parts</t>
  </si>
  <si>
    <t>Non-Instructional Supplies</t>
  </si>
  <si>
    <t>Non-Instructional Software</t>
  </si>
  <si>
    <t>Ammunition/Firearm Supplies</t>
  </si>
  <si>
    <t>Food and Food Service Supplies</t>
  </si>
  <si>
    <t>Contracted Services</t>
  </si>
  <si>
    <t>Employee Travel</t>
  </si>
  <si>
    <t>Employee Online Conf. Training</t>
  </si>
  <si>
    <t>Mileage/Parking Expenses</t>
  </si>
  <si>
    <t>District In-Service Activities</t>
  </si>
  <si>
    <t>District Business/Sponsorships</t>
  </si>
  <si>
    <t>Applicant Travel Reimbursement</t>
  </si>
  <si>
    <t>Inst Dues &amp; Memberships</t>
  </si>
  <si>
    <t>All Risk/Athletic Insurance</t>
  </si>
  <si>
    <t>Malpractice Insurance</t>
  </si>
  <si>
    <t>Prop, Liab, Boiler &amp; Machine</t>
  </si>
  <si>
    <t>Property &amp; Liability Self-Ins</t>
  </si>
  <si>
    <t>Excess Workers' Comp Insurance</t>
  </si>
  <si>
    <t>Self Insurance Claims</t>
  </si>
  <si>
    <t>Workers Compensation Insurance</t>
  </si>
  <si>
    <t>Communications Maintenance</t>
  </si>
  <si>
    <t>Contracted Custodial Services</t>
  </si>
  <si>
    <t>Electricity</t>
  </si>
  <si>
    <t>Gas (Heat)</t>
  </si>
  <si>
    <t>Hazardous Materials Removal</t>
  </si>
  <si>
    <t>Landscaping</t>
  </si>
  <si>
    <t>Laundry &amp; Dry Cleaning Service</t>
  </si>
  <si>
    <t>Mobile Phones</t>
  </si>
  <si>
    <t>Other Housekeeping Services</t>
  </si>
  <si>
    <t>Security Systems &amp; Services</t>
  </si>
  <si>
    <t>Telecommunication Circuits</t>
  </si>
  <si>
    <t>Telephone &amp; Pager Services</t>
  </si>
  <si>
    <t>Trash Disposal</t>
  </si>
  <si>
    <t>Water</t>
  </si>
  <si>
    <t>Contracted Repair Services</t>
  </si>
  <si>
    <t>Lease Agreement - Equipment</t>
  </si>
  <si>
    <t>Lease Agreement - Facility</t>
  </si>
  <si>
    <t>Lease Agreement - Other</t>
  </si>
  <si>
    <t>Leasehold Improvements</t>
  </si>
  <si>
    <t>Maint Contract - Office Equip</t>
  </si>
  <si>
    <t>Maint Contract - Other Equip</t>
  </si>
  <si>
    <t>Maint Contract-Data Processing</t>
  </si>
  <si>
    <t>Maint/Oper Service Agreements</t>
  </si>
  <si>
    <t>Rental - Facility (Short-term)</t>
  </si>
  <si>
    <t>Rental - Other (Short-term)</t>
  </si>
  <si>
    <t>Rental-Equipment (Short-term)</t>
  </si>
  <si>
    <t>SW/HW Maint &amp; Support</t>
  </si>
  <si>
    <t>SW/HW Maint &amp; Support-Fixed</t>
  </si>
  <si>
    <t>Legal Expenses</t>
  </si>
  <si>
    <t>Audit</t>
  </si>
  <si>
    <t>Election</t>
  </si>
  <si>
    <t>Public Agencies' Assess &amp; Fees</t>
  </si>
  <si>
    <t>Awards &amp; Incentives</t>
  </si>
  <si>
    <t>Bad Debts Expense</t>
  </si>
  <si>
    <t>Bank/Credit Card Use Fees</t>
  </si>
  <si>
    <t>Class Schedules/Printing</t>
  </si>
  <si>
    <t>Community/Public Relations</t>
  </si>
  <si>
    <t>Copyrights/Royalties Expenses</t>
  </si>
  <si>
    <t>Courier/Delivery Services</t>
  </si>
  <si>
    <t>Depreciation Expense</t>
  </si>
  <si>
    <t>Impairement Loss - Fixed Asset</t>
  </si>
  <si>
    <t>Donor Cultivation/Stewardship</t>
  </si>
  <si>
    <t>Donated Capital Assets</t>
  </si>
  <si>
    <t>Drinking Water Service</t>
  </si>
  <si>
    <t>Excess/Copies Usage</t>
  </si>
  <si>
    <t>Fingerprinting</t>
  </si>
  <si>
    <t>Foundation Funded Programs</t>
  </si>
  <si>
    <t>Gain (Loss) - Insurance Settle</t>
  </si>
  <si>
    <t>Indirect Costs</t>
  </si>
  <si>
    <t>Instructional Agreements</t>
  </si>
  <si>
    <t>Instructional Agrmt - Equip</t>
  </si>
  <si>
    <t>Instructional Agrmt - Facility</t>
  </si>
  <si>
    <t>Instructional Agrmt - Salary</t>
  </si>
  <si>
    <t>Internet Services</t>
  </si>
  <si>
    <t>In-Kind Expense</t>
  </si>
  <si>
    <t>Investment &amp; Interest Expense</t>
  </si>
  <si>
    <t>Misc Fundraising Expense</t>
  </si>
  <si>
    <t>Lobby Expense -Foundation Only</t>
  </si>
  <si>
    <t>Other Licenses &amp; Fees</t>
  </si>
  <si>
    <t>Other Operating Exp &amp; Services</t>
  </si>
  <si>
    <t>Retirees' Medicare Penalties</t>
  </si>
  <si>
    <t>Accreditation Costs</t>
  </si>
  <si>
    <t>HOLD</t>
  </si>
  <si>
    <t>Other Participant Prog Svc/Exp</t>
  </si>
  <si>
    <t>Student &amp; Others Travel &amp; Conf</t>
  </si>
  <si>
    <t>Overage/Shortage</t>
  </si>
  <si>
    <t>Packaging/Mail Prep/Processing</t>
  </si>
  <si>
    <t>Personnel Recruiting</t>
  </si>
  <si>
    <t>Professional Expense/Allowance</t>
  </si>
  <si>
    <t>Property Management Fees</t>
  </si>
  <si>
    <t>Reproduction/Printing Expenses</t>
  </si>
  <si>
    <t>Service Pins</t>
  </si>
  <si>
    <t>Software License &amp;Subscription</t>
  </si>
  <si>
    <t>TB/Hep Tests &amp; Physicals Exp</t>
  </si>
  <si>
    <t>Teleconference</t>
  </si>
  <si>
    <t>Transportation - Athletics</t>
  </si>
  <si>
    <t>Transportation - Student</t>
  </si>
  <si>
    <t>Transportation - Faculty/Staff</t>
  </si>
  <si>
    <t>Uninsured Losses/Loss Disposal</t>
  </si>
  <si>
    <t>Administrative Costs - Perkins</t>
  </si>
  <si>
    <t>Administrative Costs-Nursing L</t>
  </si>
  <si>
    <t>Administrative Expense - Other</t>
  </si>
  <si>
    <t>Collection Costs</t>
  </si>
  <si>
    <t>Cost-P&amp;I Canc-Child/Fam/Intrvn</t>
  </si>
  <si>
    <t>Cost-P&amp;I Canc-Math,Sci,ForLang</t>
  </si>
  <si>
    <t>Cost-P&amp;I Canc-T/M prior 7/1/72</t>
  </si>
  <si>
    <t>Cost-P&amp;I Canc-Teach after 7/72</t>
  </si>
  <si>
    <t>Cost-P&amp;I Canc-Death</t>
  </si>
  <si>
    <t>Cost-P&amp;I Assigned to USDE</t>
  </si>
  <si>
    <t>Cost-P&amp;I Canc-Bankrupt</t>
  </si>
  <si>
    <t>Cost-P&amp;I Canc-Disability</t>
  </si>
  <si>
    <t>Cost-P&amp;I Canc-Military</t>
  </si>
  <si>
    <t>Cost-P&amp;I Canc-Nurse MedTechSer</t>
  </si>
  <si>
    <t>Cost-P&amp;I - Uncollectible</t>
  </si>
  <si>
    <t>Excess Federal Cash Repayment</t>
  </si>
  <si>
    <t>Grant Award Write Offs</t>
  </si>
  <si>
    <t>Legal &amp; Litigation - Perkins</t>
  </si>
  <si>
    <t>Other Costs/Losses-Grants/Loan</t>
  </si>
  <si>
    <t>Overaward Assigned to DOE</t>
  </si>
  <si>
    <t>Return of Title IV Funds</t>
  </si>
  <si>
    <t>Salaries Clearing Account</t>
  </si>
  <si>
    <t>Special Project Match Contrib</t>
  </si>
  <si>
    <t>Special Project Holding Acct</t>
  </si>
  <si>
    <t>Sites</t>
  </si>
  <si>
    <t>Sites - Appraisals</t>
  </si>
  <si>
    <t>Sites - Relocation</t>
  </si>
  <si>
    <t>Sites - Escrow Fees</t>
  </si>
  <si>
    <t>Sites - Legal Expenses</t>
  </si>
  <si>
    <t>Sites - Contractor Services</t>
  </si>
  <si>
    <t>Sites - Licenses, Fees &amp; Taxes</t>
  </si>
  <si>
    <t>Sites - Donated (GASB)</t>
  </si>
  <si>
    <t>Sites (GASB)</t>
  </si>
  <si>
    <t>Site Improvements</t>
  </si>
  <si>
    <t>Site Improv - Legal Expenses</t>
  </si>
  <si>
    <t>Site Improv - Contractor Svcs</t>
  </si>
  <si>
    <t>Site Improv - AE Fee</t>
  </si>
  <si>
    <t>Site Impr-Blueprint/Reprod/Adv</t>
  </si>
  <si>
    <t>Site Imp - Construction Mgmt</t>
  </si>
  <si>
    <t>Site Imp - Construction Tests</t>
  </si>
  <si>
    <t>Site Improv - Demolition Costs</t>
  </si>
  <si>
    <t>Site Improv - DSA Fees</t>
  </si>
  <si>
    <t>Site Improv- Engineering Costs</t>
  </si>
  <si>
    <t>Site Improv - Equipment Lease</t>
  </si>
  <si>
    <t>Site Improv - Equipment Rental</t>
  </si>
  <si>
    <t>Site Improv - Facility Lease</t>
  </si>
  <si>
    <t>Site Improv - Facility Rental</t>
  </si>
  <si>
    <t>Site Improv - Labor Comp/CSWPA</t>
  </si>
  <si>
    <t>Site Improv - Lic/Tax/Agcy Fee</t>
  </si>
  <si>
    <t>Site Imp-Modular, Lease Purch</t>
  </si>
  <si>
    <t>Site Improv- Relocation/Moving</t>
  </si>
  <si>
    <t>Site Improv - Precon Services</t>
  </si>
  <si>
    <t>Site Improv - Commissioning</t>
  </si>
  <si>
    <t>Site Improv - Spcl Ins/Mat Tes</t>
  </si>
  <si>
    <t>Site Improv - DSA Project Insp</t>
  </si>
  <si>
    <t>Site Improv - Cost Estimating</t>
  </si>
  <si>
    <t>Site Improv - Haz Mat</t>
  </si>
  <si>
    <t>Site Improv - Geotech/Geohaz</t>
  </si>
  <si>
    <t>Site Improv - OCIP</t>
  </si>
  <si>
    <t>Site Improv - SWPPP</t>
  </si>
  <si>
    <t>Site Improv - Utility Locating</t>
  </si>
  <si>
    <t>Site Improv - Land Survey</t>
  </si>
  <si>
    <t>Site Improv - CEQA</t>
  </si>
  <si>
    <t>Site Improv - Environmental</t>
  </si>
  <si>
    <t>Site Improv - Utility Fees</t>
  </si>
  <si>
    <t>Site Improv - City Permit/Fees</t>
  </si>
  <si>
    <t>Site Improv - Other Services</t>
  </si>
  <si>
    <t>Site Improv - Materials OFIBO</t>
  </si>
  <si>
    <t>SI - Constructability Review</t>
  </si>
  <si>
    <t>SI - Planning &amp; Project Mgt</t>
  </si>
  <si>
    <t>Buildings</t>
  </si>
  <si>
    <t>Buildings - AE Fee</t>
  </si>
  <si>
    <t>Bldgs - Blueprint/Reprod/Adver</t>
  </si>
  <si>
    <t>Buildings - Construction Mgmt</t>
  </si>
  <si>
    <t>Buildings - Construction Tests</t>
  </si>
  <si>
    <t>Buildings - Contractor Svcs</t>
  </si>
  <si>
    <t>Buildings - Demolition Costs</t>
  </si>
  <si>
    <t>Buildings - DSA Fees</t>
  </si>
  <si>
    <t>Buildings - Engineering Costs</t>
  </si>
  <si>
    <t>Buildings - Equipment Lease</t>
  </si>
  <si>
    <t>Buildings - Equipment Rental</t>
  </si>
  <si>
    <t>Buildings - Facility Lease</t>
  </si>
  <si>
    <t>Buildings - Facility Rental</t>
  </si>
  <si>
    <t>Buildings - Lbor Comp/CSWPA</t>
  </si>
  <si>
    <t>Buildings - Legal Expenses</t>
  </si>
  <si>
    <t>Buildings - Lic/Tax/Agcy Fees</t>
  </si>
  <si>
    <t>Buildings - Modular, Lease Pur</t>
  </si>
  <si>
    <t>Buildings - Relocation/Moving</t>
  </si>
  <si>
    <t>Buildings - Construc Site Util</t>
  </si>
  <si>
    <t>Buildings- Materials OFIBO</t>
  </si>
  <si>
    <t>Building Improvements</t>
  </si>
  <si>
    <t>Buildings - Precon Services</t>
  </si>
  <si>
    <t>Buildings - Commissioning</t>
  </si>
  <si>
    <t>Buildings - Spcl Ins/Mat Tes</t>
  </si>
  <si>
    <t>Buildings - DSA Project Insp</t>
  </si>
  <si>
    <t>Buildings - Cost Estimating</t>
  </si>
  <si>
    <t>Buildings - Haz Mat</t>
  </si>
  <si>
    <t>Buildings - Geotech/Geohaz</t>
  </si>
  <si>
    <t>Buildings (GASB)</t>
  </si>
  <si>
    <t>Buildings - OCIP</t>
  </si>
  <si>
    <t>Buildings - SWPPP</t>
  </si>
  <si>
    <t>Buildings - Utility Locating</t>
  </si>
  <si>
    <t>Buildings - Land Survey</t>
  </si>
  <si>
    <t>Buildings - CEQA</t>
  </si>
  <si>
    <t>Buildings - Environmental</t>
  </si>
  <si>
    <t>Buildings - Utility Fees</t>
  </si>
  <si>
    <t>Buildings - City Permit/Fees</t>
  </si>
  <si>
    <t>Buildings - Other Services</t>
  </si>
  <si>
    <t>Bldgs- Constructability Review</t>
  </si>
  <si>
    <t>Bldgs- Planning &amp; Project Mgt</t>
  </si>
  <si>
    <t>Bldg Impr - AE Fee</t>
  </si>
  <si>
    <t>Bldg Impr-Blueprint/Reprod/Adv</t>
  </si>
  <si>
    <t>Bldg Impr - Construction Mgmt</t>
  </si>
  <si>
    <t>Bldg Impr - Contractor Svcs</t>
  </si>
  <si>
    <t>Bldg Impr - Demolition Costs</t>
  </si>
  <si>
    <t>Bldg Impr - DSA Fees</t>
  </si>
  <si>
    <t>Bldg Impr - Engineering Costs</t>
  </si>
  <si>
    <t>Bldg Impr - Equipment Lease</t>
  </si>
  <si>
    <t>Bldg Impr - Equipment Rental</t>
  </si>
  <si>
    <t>Bldg Impr - Facility Lease</t>
  </si>
  <si>
    <t>Bldg Impr - Facility Rental</t>
  </si>
  <si>
    <t>Bldg Impr - Labor Comp/CSWPA</t>
  </si>
  <si>
    <t>Bldg Impr - Legal Expenses</t>
  </si>
  <si>
    <t>Bldg Impr - Lic/Tax/Agcy Fees</t>
  </si>
  <si>
    <t>Bldg Impr - Mod Lease/Purch</t>
  </si>
  <si>
    <t>Bldg Impr - Relocation/Moving</t>
  </si>
  <si>
    <t>Bldg Impr - Construc Site Util</t>
  </si>
  <si>
    <t>Bldg Impr - Leasehold Improv</t>
  </si>
  <si>
    <t>Bldg Impr - Precon Services</t>
  </si>
  <si>
    <t>Bldg Impr - Commissioning</t>
  </si>
  <si>
    <t>Bldg Impr - Spcl Ins/Mat Tes</t>
  </si>
  <si>
    <t>Bldg Impr - DSA Project Insp</t>
  </si>
  <si>
    <t>Bldg Impr - Cost Estimating</t>
  </si>
  <si>
    <t>Bldg Impr - Haz Mat</t>
  </si>
  <si>
    <t>Bldg Impr - Geotech/Geohaz</t>
  </si>
  <si>
    <t>Bldg Impr - OCIP</t>
  </si>
  <si>
    <t>Bldg Impr - SWPPP</t>
  </si>
  <si>
    <t>Bldg Impr - Utility Locating</t>
  </si>
  <si>
    <t>Bldg Impr - Land Survey</t>
  </si>
  <si>
    <t>Bldg Impr - CEQA</t>
  </si>
  <si>
    <t>Bldg Impr - Environmental</t>
  </si>
  <si>
    <t>Bldg Impr - Utility Fees</t>
  </si>
  <si>
    <t>Bldg Impr - City Permit/Fees</t>
  </si>
  <si>
    <t>Bldg Impr - Other Services</t>
  </si>
  <si>
    <t>Bldg Impr - Materials OFIBO</t>
  </si>
  <si>
    <t>Bldg Impr-Constructability Rev</t>
  </si>
  <si>
    <t>Bldg Impr-Planning&amp;Project Mgt</t>
  </si>
  <si>
    <t>Library Books</t>
  </si>
  <si>
    <t>Library Books - Audio Visual</t>
  </si>
  <si>
    <t>Library Books - Comp Software</t>
  </si>
  <si>
    <t>Library Books - Library System</t>
  </si>
  <si>
    <t>Library Books - Microforms</t>
  </si>
  <si>
    <t>Library Books - Periodicals</t>
  </si>
  <si>
    <t>Library Books - Reference Data</t>
  </si>
  <si>
    <t>Library Books - Upgrade</t>
  </si>
  <si>
    <t>Library Books - Databases</t>
  </si>
  <si>
    <t>Equip-All Other &gt;$200 &lt; $1,000</t>
  </si>
  <si>
    <t>Equip-All Other &gt;$1,000&lt;$5,000</t>
  </si>
  <si>
    <t>Equip-All Other &gt; $5,000</t>
  </si>
  <si>
    <t>Equip-Fed Prgm &gt;$1,000&lt; $5,000</t>
  </si>
  <si>
    <t>Equip-Fed Prgm &gt; $5,000</t>
  </si>
  <si>
    <t>Equip-Mod Furn&gt;$1,000 &lt; $5,000</t>
  </si>
  <si>
    <t>Equip-Mod Furn &gt; $5,000</t>
  </si>
  <si>
    <t>Equip-w/Contr Svc&gt;$1,000&lt;$5000</t>
  </si>
  <si>
    <t>Equip-w/Contr Svc &gt; $5,000</t>
  </si>
  <si>
    <t>Equip-Software &gt;$1,000 &lt;$5,000</t>
  </si>
  <si>
    <t>Equip-Software &gt; $5,000</t>
  </si>
  <si>
    <t>Equip-Replacement</t>
  </si>
  <si>
    <t>Equip-Tablet/Laptop&gt;$200&lt;$1000</t>
  </si>
  <si>
    <t>Equip-Vehicles &gt;$1,000 &lt;$5,000</t>
  </si>
  <si>
    <t>Equip-Vehicles &gt;$5,000</t>
  </si>
  <si>
    <t>Lease-Purchase - All Other</t>
  </si>
  <si>
    <t>Lease-Purchase - Fed Prog</t>
  </si>
  <si>
    <t>Lease-Purchase - Mod Furniture</t>
  </si>
  <si>
    <t>Lease-Purchase - Software</t>
  </si>
  <si>
    <t>Lease-Purchase - Tech Equip</t>
  </si>
  <si>
    <t>Lease-Purchase - Vehicles</t>
  </si>
  <si>
    <t>Equipment (GASB)</t>
  </si>
  <si>
    <t>Project Contingency</t>
  </si>
  <si>
    <t>Construction Contingency</t>
  </si>
  <si>
    <t>Debt Payment - Principal</t>
  </si>
  <si>
    <t>Debt Payment-Principal (GASB)</t>
  </si>
  <si>
    <t>Debt Payment - Interest</t>
  </si>
  <si>
    <t>Bond Issuance Costs</t>
  </si>
  <si>
    <t>Bond Issuance Costs (GASB)</t>
  </si>
  <si>
    <t>Intrafund Transfers Out</t>
  </si>
  <si>
    <t>Interfund Transfers Out</t>
  </si>
  <si>
    <t>Fiscal Agent - Vendor Svc</t>
  </si>
  <si>
    <t xml:space="preserve">Particpnt Stpnd-Not EE or STU </t>
  </si>
  <si>
    <t>Special Project Passthru</t>
  </si>
  <si>
    <t>Academic Competiveness Grant</t>
  </si>
  <si>
    <t>BOG Grant</t>
  </si>
  <si>
    <t>Cal Grant C(inactive beg FY11)</t>
  </si>
  <si>
    <t>CARE Grant</t>
  </si>
  <si>
    <t>EOPS Grants</t>
  </si>
  <si>
    <t xml:space="preserve">FSEOG </t>
  </si>
  <si>
    <t>Nursing Scholarship</t>
  </si>
  <si>
    <t>SSS Grant</t>
  </si>
  <si>
    <t>Upward Bound Student Grant</t>
  </si>
  <si>
    <t>Cal Grants B Overawards</t>
  </si>
  <si>
    <t>Cal Grants C Overawards</t>
  </si>
  <si>
    <t>FSEOG Overawards</t>
  </si>
  <si>
    <t>Pell Grant Overawards</t>
  </si>
  <si>
    <t>CA College Promise Grant</t>
  </si>
  <si>
    <t>Student Success Completion Grt</t>
  </si>
  <si>
    <t>Community College Completion G</t>
  </si>
  <si>
    <t>Cal Grant B Repayments</t>
  </si>
  <si>
    <t>Nursing Loan Advances</t>
  </si>
  <si>
    <t>Perkins Loan Advances</t>
  </si>
  <si>
    <t>Federal Direct Loan Advances</t>
  </si>
  <si>
    <t>Revolving Loans-MECCC</t>
  </si>
  <si>
    <t xml:space="preserve">EOPS Emergency Loan Program </t>
  </si>
  <si>
    <t>Pre-Nursing Stipend</t>
  </si>
  <si>
    <t>Teachers' Stipend</t>
  </si>
  <si>
    <t>Pell Grant - Tuition Payments</t>
  </si>
  <si>
    <t>Student Scholarships &amp; Grants</t>
  </si>
  <si>
    <t>Books Paid for Students</t>
  </si>
  <si>
    <t>Fees Paid for Students</t>
  </si>
  <si>
    <t>Supplies Paid for Students</t>
  </si>
  <si>
    <t>Tuition Paid for Students</t>
  </si>
  <si>
    <t>Stipends Paid to Students</t>
  </si>
  <si>
    <t>Foundation Scholarships/Grants</t>
  </si>
  <si>
    <t>Other Exp Paid for Students</t>
  </si>
  <si>
    <t>Food Assistance for Students</t>
  </si>
  <si>
    <t>Student Gift Cards</t>
  </si>
  <si>
    <t>On Campus Child Care - Student</t>
  </si>
  <si>
    <t>Unrestricted Contingency</t>
  </si>
  <si>
    <t>Restricted Contingency</t>
  </si>
  <si>
    <t>Board Policy Contingency</t>
  </si>
  <si>
    <t>Reserved for Special Purposes</t>
  </si>
  <si>
    <t>Budget Stabilization Fund</t>
  </si>
  <si>
    <t>Forest Reserve</t>
  </si>
  <si>
    <t>Higher Education Act</t>
  </si>
  <si>
    <t>Workforce Investment Act(JTPA)</t>
  </si>
  <si>
    <t>TANF</t>
  </si>
  <si>
    <t>Student Financial Aid</t>
  </si>
  <si>
    <t>Veterans Education</t>
  </si>
  <si>
    <t>VTEA</t>
  </si>
  <si>
    <t>Other Federal Revenues-Capital</t>
  </si>
  <si>
    <t>Child Dev Apport - Fed Portion</t>
  </si>
  <si>
    <t>Other Federal Revenues</t>
  </si>
  <si>
    <t>Apprenticeship Allowance</t>
  </si>
  <si>
    <t>State General Apportionment</t>
  </si>
  <si>
    <t>Other General Apportionments</t>
  </si>
  <si>
    <t>Child Develop Apportionment</t>
  </si>
  <si>
    <t>CalWORKs</t>
  </si>
  <si>
    <t>TTIP</t>
  </si>
  <si>
    <t>Other Gen Categorical Apport</t>
  </si>
  <si>
    <t>Com College Construction Act</t>
  </si>
  <si>
    <t>Scheduled Maint &amp; Spec Repairs</t>
  </si>
  <si>
    <t>Instructional Improvement Grnt</t>
  </si>
  <si>
    <t>Prop 39 Clean Energy Act</t>
  </si>
  <si>
    <t>Other Reimb Categorical Allow</t>
  </si>
  <si>
    <t>Voted Indebtedness Levy-HOPTR</t>
  </si>
  <si>
    <t>Homeowners'Property Tax Relief</t>
  </si>
  <si>
    <t>Timber Yield Tax</t>
  </si>
  <si>
    <t>Trailer Coach Fees</t>
  </si>
  <si>
    <t>Voted Indebtedness Levy-Other</t>
  </si>
  <si>
    <t>Other State Tax Subventions</t>
  </si>
  <si>
    <t>State Lottery Proceeds</t>
  </si>
  <si>
    <t>Other State Non-Tax Revenues</t>
  </si>
  <si>
    <t>Other Misc State Revenue</t>
  </si>
  <si>
    <t>RDA Funds - Other</t>
  </si>
  <si>
    <t>Tax Allocation,Redevelop Rev</t>
  </si>
  <si>
    <t>Tax Allocation,Secured Roll</t>
  </si>
  <si>
    <t>Tax Allocation,Supplement Roll</t>
  </si>
  <si>
    <t>Tax Allocation,Unsecured Roll</t>
  </si>
  <si>
    <t>Voted Indebt Levies-Secured</t>
  </si>
  <si>
    <t>Voted Indebt Levies-Unsecured</t>
  </si>
  <si>
    <t>Prior Years' Taxes</t>
  </si>
  <si>
    <t>ERAF</t>
  </si>
  <si>
    <t>RDA Funds-Pass Thru AB1290 Rev</t>
  </si>
  <si>
    <t>RDA Funds - Residuals</t>
  </si>
  <si>
    <t>Contrib,Gifts,Grants &amp; Endow</t>
  </si>
  <si>
    <t>Contrib, Gifts -Affiliated Org</t>
  </si>
  <si>
    <t>Contrib, Gifts - Capital</t>
  </si>
  <si>
    <t>Contrib, Gifts - Donated Svcs</t>
  </si>
  <si>
    <t>Contrib, Gifts - P/R Deduct</t>
  </si>
  <si>
    <t>Fundraising - Ticket Sales</t>
  </si>
  <si>
    <t>Fundraising - Auction</t>
  </si>
  <si>
    <t>Fundraising - Ads/Signage</t>
  </si>
  <si>
    <t>Fundraising - Sponsorship</t>
  </si>
  <si>
    <t>Fundraising - Other</t>
  </si>
  <si>
    <t>Contract Instructional Service</t>
  </si>
  <si>
    <t>All Other Contract Services</t>
  </si>
  <si>
    <t>Counseling Income</t>
  </si>
  <si>
    <t>Sales Clearing-Bookstore</t>
  </si>
  <si>
    <t>Sales-Catalogs/Program Ads</t>
  </si>
  <si>
    <t>Sales-Miscellaneous</t>
  </si>
  <si>
    <t>Sales-New Books</t>
  </si>
  <si>
    <t>Sales-Publications</t>
  </si>
  <si>
    <t>Sales-Soft Goods</t>
  </si>
  <si>
    <t>Sales-Supplies</t>
  </si>
  <si>
    <t>Sales-Taxable Food</t>
  </si>
  <si>
    <t>Sales-Used Books</t>
  </si>
  <si>
    <t>Rentals Short-Term</t>
  </si>
  <si>
    <t>Leases-Facilities/Land/Bldg</t>
  </si>
  <si>
    <t>Interest &amp; Investment Income</t>
  </si>
  <si>
    <t>Interest Income - Bank Account</t>
  </si>
  <si>
    <t>Interest Income - Perkins Loan</t>
  </si>
  <si>
    <t>Gain(Loss)on Invest-Realized</t>
  </si>
  <si>
    <t>Gain(Loss)on Invest-Unrealized</t>
  </si>
  <si>
    <t>Int Adj-Perkins/Nursing Loans</t>
  </si>
  <si>
    <t>Int-Loans Assigned to DOE</t>
  </si>
  <si>
    <t>Other Student Fees and Charges</t>
  </si>
  <si>
    <t>Child Development Services</t>
  </si>
  <si>
    <t>Community Education Classes</t>
  </si>
  <si>
    <t>CCC Enrollment Fees</t>
  </si>
  <si>
    <t>Bachelors Program Fees</t>
  </si>
  <si>
    <t>Health Services Fees</t>
  </si>
  <si>
    <t xml:space="preserve">Instructional Material Fees </t>
  </si>
  <si>
    <t>Bookstore FA Link</t>
  </si>
  <si>
    <t>Records &amp; Transcript Fees</t>
  </si>
  <si>
    <t>Nonresident Tuition</t>
  </si>
  <si>
    <t>Nonresident Tuition-Capital</t>
  </si>
  <si>
    <t>Parking Fees &amp; Bus Passes</t>
  </si>
  <si>
    <t>BOGG CCC Enrollment Fees</t>
  </si>
  <si>
    <t>Proficiency Test Fees</t>
  </si>
  <si>
    <t>Student Representation Fee</t>
  </si>
  <si>
    <t>Utility Rebate Incentives</t>
  </si>
  <si>
    <t>Student Transportation Fees</t>
  </si>
  <si>
    <t>Other Local Revenues</t>
  </si>
  <si>
    <t>Other Local Rev - Special Proj</t>
  </si>
  <si>
    <t>Commissions/Surcharge/Mgt Fees</t>
  </si>
  <si>
    <t>Outlawed Checks</t>
  </si>
  <si>
    <t>Discounts Taken</t>
  </si>
  <si>
    <t>Library Fines</t>
  </si>
  <si>
    <t>Penalties/Late Fees/Returned</t>
  </si>
  <si>
    <t>RDA Revenues in Capt Proj Fund</t>
  </si>
  <si>
    <t>Institution Share-Federal Prog</t>
  </si>
  <si>
    <t>In-Kind Revenue</t>
  </si>
  <si>
    <t>Proceeds-Sale of Equip &amp; Suppl</t>
  </si>
  <si>
    <t>Proceeds-Sale of Land &amp; Bldg</t>
  </si>
  <si>
    <t>Compensation for Loss Of GFA</t>
  </si>
  <si>
    <t>Proceeds-Sale of Bonds</t>
  </si>
  <si>
    <t>Premium from Sale of Bonds</t>
  </si>
  <si>
    <t>Proceeds from Other GLTD(GASB)</t>
  </si>
  <si>
    <t>Proceeds from Bond Debt (GASB)</t>
  </si>
  <si>
    <t>Interfund Transfers In</t>
  </si>
  <si>
    <t>Intrafund Transfers In</t>
  </si>
  <si>
    <t>Fiscal Agent - Transfer In</t>
  </si>
  <si>
    <t>Revenues - Clearing</t>
  </si>
  <si>
    <t>Claim on Cash-Unrestricted GF</t>
  </si>
  <si>
    <t>Claim on Cash-Restricted GF</t>
  </si>
  <si>
    <t>BIRF, Series A</t>
  </si>
  <si>
    <t>BIRF, Series B</t>
  </si>
  <si>
    <t>BIRF, Series C</t>
  </si>
  <si>
    <t>BIRF</t>
  </si>
  <si>
    <t>Claim on Cash-Bookstore</t>
  </si>
  <si>
    <t>Claim on Cash-Child Develop</t>
  </si>
  <si>
    <t>Claim on Cash-Capital Outlay</t>
  </si>
  <si>
    <t>Claim on Cash-Measure E</t>
  </si>
  <si>
    <t>Claim on Cash-Measure Q</t>
  </si>
  <si>
    <t>Claim on Cash-GASB Fund</t>
  </si>
  <si>
    <t>Claim on Cash-Prop &amp; Liability</t>
  </si>
  <si>
    <t>Claim on Cash-Workers' Comp</t>
  </si>
  <si>
    <t>Claim on Cash-Retiree Benefits</t>
  </si>
  <si>
    <t>Claim on Cash-Assoc Students</t>
  </si>
  <si>
    <t>Claim on Cash-Financial Aid</t>
  </si>
  <si>
    <t>Claim on Cash-Community Ed</t>
  </si>
  <si>
    <t>Claim on Cash-Diversifd Trust</t>
  </si>
  <si>
    <t>Claim on Cash-Diversifd Agency</t>
  </si>
  <si>
    <t>Claim on Cash-Fiscal Agent</t>
  </si>
  <si>
    <t>Claim on Cash-Found Gen Op Uni</t>
  </si>
  <si>
    <t>Claim on Cash-Found Gen Op Inv</t>
  </si>
  <si>
    <t>Claim on Cash-Found Trust Uni</t>
  </si>
  <si>
    <t>Claim on Cash-Found Trust Inv</t>
  </si>
  <si>
    <t>Claim on Cash-Found Schol Uni</t>
  </si>
  <si>
    <t>Claim on Cash-Found Schol Inv</t>
  </si>
  <si>
    <t>Claim on Cash-Found Restr Uni</t>
  </si>
  <si>
    <t>Claim on Cash-Found Restr Inv</t>
  </si>
  <si>
    <t>Claim on Cash-Found Endowment</t>
  </si>
  <si>
    <t>Cash in County Treasury</t>
  </si>
  <si>
    <t>Cash in County - Perkins</t>
  </si>
  <si>
    <t>Cash in County - Cal Grants</t>
  </si>
  <si>
    <t>Fair Value Adjustment on Cash</t>
  </si>
  <si>
    <t>Frozen Assets</t>
  </si>
  <si>
    <t>Restricted Cash-GO Bonds(GASB)</t>
  </si>
  <si>
    <t>Cash in Banks</t>
  </si>
  <si>
    <t>Cash in Bank-District Clearing</t>
  </si>
  <si>
    <t>Cash in Bank-Savings</t>
  </si>
  <si>
    <t>Cash in Bank-Money Market</t>
  </si>
  <si>
    <t>Cash in Bank-Credit Card Clear</t>
  </si>
  <si>
    <t>Cash Collections Awaiting Dep</t>
  </si>
  <si>
    <t xml:space="preserve">Cash in Bank-Federal Programs </t>
  </si>
  <si>
    <t>Cash in Bank - Suppl Clearing</t>
  </si>
  <si>
    <t>Revolving Cash Fund</t>
  </si>
  <si>
    <t>Cash with Trustees</t>
  </si>
  <si>
    <t>Investments</t>
  </si>
  <si>
    <t>Investments - Money Market</t>
  </si>
  <si>
    <t>Investments - Short-Term CD's</t>
  </si>
  <si>
    <t>Investments - Long-Term CD's</t>
  </si>
  <si>
    <t>Investments - Mutual Funds</t>
  </si>
  <si>
    <t>Investments - Stocks and Bonds</t>
  </si>
  <si>
    <t>Accounts Receivable</t>
  </si>
  <si>
    <t>Accounts Receivable-A/R Module</t>
  </si>
  <si>
    <t>Accounts Receivable-Travel Adv</t>
  </si>
  <si>
    <t>Accounts Receivable-Students</t>
  </si>
  <si>
    <t>Accounts Receivable-CCEF</t>
  </si>
  <si>
    <t>Accounts Rec - Non Res Tuition</t>
  </si>
  <si>
    <t>Accounts Receivable - Sponsors</t>
  </si>
  <si>
    <t>Accounts Receivable - Contra</t>
  </si>
  <si>
    <t>Accounts Receivable - Clearing</t>
  </si>
  <si>
    <t>Due From Other Funds</t>
  </si>
  <si>
    <t>Due From Other Foundations</t>
  </si>
  <si>
    <t>Due From Auxiliary Funds</t>
  </si>
  <si>
    <t>Due From Fiduciary Fund</t>
  </si>
  <si>
    <t>Student Loans Receivable-Cur</t>
  </si>
  <si>
    <t>Loans Receivable-NDSL/Perkins</t>
  </si>
  <si>
    <t>Loans Receivable-Nursing</t>
  </si>
  <si>
    <t>Loan Principal Collected-NDSL</t>
  </si>
  <si>
    <t>Loan Principal Collected-Nurs</t>
  </si>
  <si>
    <t>Loan Principal Written Off-NDS</t>
  </si>
  <si>
    <t>Grant Overaward Receivable</t>
  </si>
  <si>
    <t>Loan Principal Cancelled-Math</t>
  </si>
  <si>
    <t>Loan Principal Cancelled-Nurs</t>
  </si>
  <si>
    <t>Loan Principal Cancelled-Child</t>
  </si>
  <si>
    <t>Loan Principal Cancelled-Teach</t>
  </si>
  <si>
    <t>Loan Principal Cancelled-Milit</t>
  </si>
  <si>
    <t>Loan Principal Cancelled-Death</t>
  </si>
  <si>
    <t>Loan Principal Cancelled-Disab</t>
  </si>
  <si>
    <t>Loan Principal Cancelled-Bankr</t>
  </si>
  <si>
    <t>Loan Principal Assigned to US</t>
  </si>
  <si>
    <t>Other Loan Principal Adjust</t>
  </si>
  <si>
    <t>Stores Inventory</t>
  </si>
  <si>
    <t>Prepaid Expense</t>
  </si>
  <si>
    <t>Earned Salary Advance/Midmonth</t>
  </si>
  <si>
    <t>Def Bond Issuance Cost-Current</t>
  </si>
  <si>
    <t>Def Bond Issuance Cost-LT</t>
  </si>
  <si>
    <t>Def Bond Issuance Cost-Ref-Cur</t>
  </si>
  <si>
    <t>Def Bond Issuance Cost-Ref-LT</t>
  </si>
  <si>
    <t>Accum Depreciation-Site Improv</t>
  </si>
  <si>
    <t>Capt'l Lease - Facility</t>
  </si>
  <si>
    <t>Accumulated Depreciation-Bldg</t>
  </si>
  <si>
    <t>A/D: Capt'l Lease Facility</t>
  </si>
  <si>
    <t>Portable Buildings</t>
  </si>
  <si>
    <t>Capt'l Lease - Portables</t>
  </si>
  <si>
    <t>Accumulated Depr-Portable Bldg</t>
  </si>
  <si>
    <t>A/D: Capt'l Lease Portables</t>
  </si>
  <si>
    <t>Fire Training Tower</t>
  </si>
  <si>
    <t>Accumulated Depreciation-Fire</t>
  </si>
  <si>
    <t>Equipment</t>
  </si>
  <si>
    <t>Capt'l Lease - Other Equip</t>
  </si>
  <si>
    <t>Accumulated Depreciation-Equip</t>
  </si>
  <si>
    <t>A/D: Capt'l Lease Other Equip</t>
  </si>
  <si>
    <t>Technology Equipment</t>
  </si>
  <si>
    <t>Capt'l Lease - Tech Equip</t>
  </si>
  <si>
    <t>Accumulated Depreciation-Tech</t>
  </si>
  <si>
    <t>A/D: Capt'l Lease Tech Equip</t>
  </si>
  <si>
    <t>Construction In Progress</t>
  </si>
  <si>
    <t>Investment - Irrevocable Trust</t>
  </si>
  <si>
    <t>Pledge Receivable - Long Term</t>
  </si>
  <si>
    <t>Pledge Discount - Contra Acct</t>
  </si>
  <si>
    <t>Bond Interest Payable</t>
  </si>
  <si>
    <t>Deposits Refundable</t>
  </si>
  <si>
    <t>IBNR-Current</t>
  </si>
  <si>
    <t>Notes Payable-Current</t>
  </si>
  <si>
    <t>Accrued Retiree Med &amp; Dental</t>
  </si>
  <si>
    <t>Accounts Payable-A/P Module</t>
  </si>
  <si>
    <t>Accounts Payable-A/R Module</t>
  </si>
  <si>
    <t>Accounts Payable-Other</t>
  </si>
  <si>
    <t>Accrued H&amp;W Benefits</t>
  </si>
  <si>
    <t>Accrued Payroll</t>
  </si>
  <si>
    <t>Accrued Payroll Taxes</t>
  </si>
  <si>
    <t>Accrued Vacation-Current</t>
  </si>
  <si>
    <t>Accrued Voluntary Deductions</t>
  </si>
  <si>
    <t>Banked LHE</t>
  </si>
  <si>
    <t>Accrued Retiree Vision &amp; COBRA</t>
  </si>
  <si>
    <t>Due To Other Funds</t>
  </si>
  <si>
    <t>Due To Other Foundations</t>
  </si>
  <si>
    <t>Due to ASB (ASB Fees)</t>
  </si>
  <si>
    <t>Due to Diversified Funds</t>
  </si>
  <si>
    <t>Due to Bookstore - FA Link</t>
  </si>
  <si>
    <t>Due To Fiduciary Fund</t>
  </si>
  <si>
    <t>Capital Leases-Current Portion</t>
  </si>
  <si>
    <t>ARC - Current Portion</t>
  </si>
  <si>
    <t>Bonds Payable-Current Portion</t>
  </si>
  <si>
    <t>Deferred Revenue</t>
  </si>
  <si>
    <t>Deferred Revenue - Clearing</t>
  </si>
  <si>
    <t>Deferred Enrollment Fees</t>
  </si>
  <si>
    <t>Deferred Health Fees</t>
  </si>
  <si>
    <t>Deferred Student ID Fees</t>
  </si>
  <si>
    <t>Deferred Material Fees</t>
  </si>
  <si>
    <t>Deferred Nonresident Tuition</t>
  </si>
  <si>
    <t>Deferred Nonres Tuition-Capitl</t>
  </si>
  <si>
    <t>Deferred Bond Premium</t>
  </si>
  <si>
    <t>Deferred Amt on Refunding-Curr</t>
  </si>
  <si>
    <t>Deferred Summer Pay Liability</t>
  </si>
  <si>
    <t>Sales &amp; Use Taxes Payable</t>
  </si>
  <si>
    <t>Federal Tax W/H Payable</t>
  </si>
  <si>
    <t>Garnishments Payable</t>
  </si>
  <si>
    <t>Refundable Advances</t>
  </si>
  <si>
    <t>Agency Fund Liab Beg Fund Bal</t>
  </si>
  <si>
    <t>Diversified Agency Fund Recpts</t>
  </si>
  <si>
    <t>Diversified Agency Fund Expens</t>
  </si>
  <si>
    <t>Bonds Payable</t>
  </si>
  <si>
    <t>Capital Lease - Long Term</t>
  </si>
  <si>
    <t>Accrued Vacation - Long Term</t>
  </si>
  <si>
    <t>ARC - Long Term</t>
  </si>
  <si>
    <t xml:space="preserve">IBNR - Long Term </t>
  </si>
  <si>
    <t>Deferred Revenue - Long Term</t>
  </si>
  <si>
    <t>Notes Payable - Long Term</t>
  </si>
  <si>
    <t>Deferred Bond Prem - Long Term</t>
  </si>
  <si>
    <t>Deferred Amt on Refunding-LT</t>
  </si>
  <si>
    <t>Investment in Gen Fixed Assets</t>
  </si>
  <si>
    <t>Designated for Capital Outlay</t>
  </si>
  <si>
    <t>Designated for General Reserve</t>
  </si>
  <si>
    <t>Designated for Other Purposes</t>
  </si>
  <si>
    <t>Designated for Revolving Funds</t>
  </si>
  <si>
    <t>Designated for Self Insurance</t>
  </si>
  <si>
    <t>Fund Balance - Reserved</t>
  </si>
  <si>
    <t>Fund Balance - Restricted</t>
  </si>
  <si>
    <t>Fund Balance - Unrestricted</t>
  </si>
  <si>
    <t>Fund Balance Restatements-RV</t>
  </si>
  <si>
    <t>Fund Balance Restatements-XP</t>
  </si>
  <si>
    <t>Federal Capital Contribution</t>
  </si>
  <si>
    <t>Institutional Capital Contrib</t>
  </si>
  <si>
    <t>Repayment of Federal Capital</t>
  </si>
  <si>
    <t>Repayment of Institutional Cap</t>
  </si>
  <si>
    <t>Capital Projects (GASB)</t>
  </si>
  <si>
    <t>Debt Service (GASB)</t>
  </si>
  <si>
    <t>Other Special Purposes (GASB)</t>
  </si>
  <si>
    <t>Scholarship and Loans (GASB)</t>
  </si>
  <si>
    <t>Accounts Pay-Cash Flow Adj,Beg</t>
  </si>
  <si>
    <t>Accounts Rec-Cash Flow Adj,Beg</t>
  </si>
  <si>
    <t>Accrued Comp Absences, Beg</t>
  </si>
  <si>
    <t>Accrued Employee Benefits,Beg</t>
  </si>
  <si>
    <t>Accrued Interest-Capital, Beg</t>
  </si>
  <si>
    <t>Accrued Other Payments,Beg</t>
  </si>
  <si>
    <t>Accrued Paymt to Suppliers,Beg</t>
  </si>
  <si>
    <t>Accrued Pymt for Cap Purch,Beg</t>
  </si>
  <si>
    <t>Accrued Salaries,Beg</t>
  </si>
  <si>
    <t>Accrued Utilities Expense,Beg</t>
  </si>
  <si>
    <t>Advance from State,Beg</t>
  </si>
  <si>
    <t>Auxiliary Services Rec, Beg</t>
  </si>
  <si>
    <t>Bonds Payable, Beg</t>
  </si>
  <si>
    <t>CA Use Taxes Payable,Beg</t>
  </si>
  <si>
    <t>Capital Asset Purchase Rec,Beg</t>
  </si>
  <si>
    <t>Capital Assets Sales Rec,Beg</t>
  </si>
  <si>
    <t>Capital Grants &amp; Gifts Rec,Beg</t>
  </si>
  <si>
    <t>Collection of Loans, Beg</t>
  </si>
  <si>
    <t>Def Bond Issuance Costs,Beg</t>
  </si>
  <si>
    <t>Def Fed Grants/Contract,Beg</t>
  </si>
  <si>
    <t>Def Local Grants/Contract,Beg</t>
  </si>
  <si>
    <t>Def Local Grants/Contr-LT,Beg</t>
  </si>
  <si>
    <t>Def Other Nonoperating,Beg</t>
  </si>
  <si>
    <t>Def State Apport Cap Purp,Beg</t>
  </si>
  <si>
    <t>Def State Apport Noncap,Beg</t>
  </si>
  <si>
    <t>Def State Grants/Contract,Beg</t>
  </si>
  <si>
    <t>Deferred Bond Premium, Beg</t>
  </si>
  <si>
    <t>Deferred Other Receipts,Beg</t>
  </si>
  <si>
    <t>Deferred Rev-Cash Flow Adj,Beg</t>
  </si>
  <si>
    <t>Deferred Summer Pay,Beg</t>
  </si>
  <si>
    <t>Deferred Tuition &amp; Fees, Beg</t>
  </si>
  <si>
    <t>Deposits Refundable,Beg</t>
  </si>
  <si>
    <t>Employee Benefits Rec, Beg</t>
  </si>
  <si>
    <t>Fed Grants/Contracts Pay, Beg</t>
  </si>
  <si>
    <t>Federal Grants &amp; Contr Rec,Beg</t>
  </si>
  <si>
    <t>Fin Aid,Schlrship,Loan Rec,Beg</t>
  </si>
  <si>
    <t>IBNR,Beg</t>
  </si>
  <si>
    <t>Interest Noncapital Rec,Beg</t>
  </si>
  <si>
    <t>Interest Rec-Tax Rev, Beg</t>
  </si>
  <si>
    <t>Interest-Non Capital Pay, Beg</t>
  </si>
  <si>
    <t>Inventories, Beg</t>
  </si>
  <si>
    <t>Invest Income Noncap Rec,Beg</t>
  </si>
  <si>
    <t>Invest Income Rec,Noncap,Beg</t>
  </si>
  <si>
    <t>Loan Advances, Beg</t>
  </si>
  <si>
    <t>Loans Cancelled/Assigned,Beg</t>
  </si>
  <si>
    <t>Local Grants &amp; Contr Rec,Beg</t>
  </si>
  <si>
    <t>Local Grants/Contracts Pay,Beg</t>
  </si>
  <si>
    <t>Local Property Taxes Rec,Beg</t>
  </si>
  <si>
    <t>Nonres Tuition-Capital Rec,Beg</t>
  </si>
  <si>
    <t>Other Nonoperating Rev Rec,Beg</t>
  </si>
  <si>
    <t>Other Receipts Rec,Beg</t>
  </si>
  <si>
    <t>Payment for Utilities Rec, Beg</t>
  </si>
  <si>
    <t>Payment to Suppliers Rec,Beg</t>
  </si>
  <si>
    <t>Postemployment Benefits,Beg</t>
  </si>
  <si>
    <t>Prepaid Expenses,Beg</t>
  </si>
  <si>
    <t>Salaries Rec,Beg</t>
  </si>
  <si>
    <t>State Apport Capital,Beg</t>
  </si>
  <si>
    <t>State Apportionments Rec,Beg</t>
  </si>
  <si>
    <t>State Apportionmnt Payable,Beg</t>
  </si>
  <si>
    <t>State Grants &amp; Contr Rec,Beg</t>
  </si>
  <si>
    <t>State Grants/Contracts Pay,Beg</t>
  </si>
  <si>
    <t>State Taxes/Other Rev Rec,Beg</t>
  </si>
  <si>
    <t>Student Loan Interest Rec,Beg</t>
  </si>
  <si>
    <t>Tuition &amp; Fees Receivable,Beg</t>
  </si>
  <si>
    <t>Tuition And Fees Payable, Beg</t>
  </si>
  <si>
    <t>"A" Payroll Suspense</t>
  </si>
  <si>
    <t>"B" Payroll Suspense</t>
  </si>
  <si>
    <t>Suspense/Cash Discounts</t>
  </si>
  <si>
    <t>Suspense/Clearing-Other</t>
  </si>
  <si>
    <t>Suspense-Under/Over</t>
  </si>
  <si>
    <t>Payment on Notes Payable</t>
  </si>
  <si>
    <t>Purchase of Capital Assets</t>
  </si>
  <si>
    <t>Revenues (Modified Accrual)</t>
  </si>
  <si>
    <t>Expenditures(Modified Accrual)</t>
  </si>
  <si>
    <t>Accounts Pay-Cash Flow Adj,End</t>
  </si>
  <si>
    <t>Accounts Rec-Cash Flow Adj,End</t>
  </si>
  <si>
    <t>Accrued Comp Absences, End</t>
  </si>
  <si>
    <t>Accrued Employee Benefits,End</t>
  </si>
  <si>
    <t>Accrued Interest-Capital, End</t>
  </si>
  <si>
    <t>Accrued Other Payments,End</t>
  </si>
  <si>
    <t>Accrued Paymt to Suppliers,End</t>
  </si>
  <si>
    <t>Accrued Pymt for Cap Purch,End</t>
  </si>
  <si>
    <t>Accrued Salaries,End</t>
  </si>
  <si>
    <t>Accrued Utilities Expense,End</t>
  </si>
  <si>
    <t>Advances from State,End</t>
  </si>
  <si>
    <t>Auxiliary Services Rec,End</t>
  </si>
  <si>
    <t>Bonds Payable, End</t>
  </si>
  <si>
    <t>CA Use Taxes Payable,End</t>
  </si>
  <si>
    <t>Capital Asset Purchase Rec,End</t>
  </si>
  <si>
    <t>Capital Assets Sales Rec,End</t>
  </si>
  <si>
    <t>Capital Grants &amp; Gifts Rec,End</t>
  </si>
  <si>
    <t>Collection of Loans, End</t>
  </si>
  <si>
    <t>Def Bond Issuance Costs,End</t>
  </si>
  <si>
    <t>Def Fed Grants/Contract,End</t>
  </si>
  <si>
    <t>Def Local Grants/Contract,End</t>
  </si>
  <si>
    <t>Def Local Grants/Contr-LT, End</t>
  </si>
  <si>
    <t>Def Other Nonoperating,End</t>
  </si>
  <si>
    <t>Def State Apport Cap Purp,End</t>
  </si>
  <si>
    <t>Def State Apport Noncap,End</t>
  </si>
  <si>
    <t>Def State Grants,Contract,End</t>
  </si>
  <si>
    <t>Deferred Bond Premium, End</t>
  </si>
  <si>
    <t>Deferred Other Receipts,End</t>
  </si>
  <si>
    <t>Deferred Rev-Cash Flow Adj,End</t>
  </si>
  <si>
    <t>Deferred Summer Pay,End</t>
  </si>
  <si>
    <t>Deferred Tuition &amp; Fees,End</t>
  </si>
  <si>
    <t>Deposits Refundable,End</t>
  </si>
  <si>
    <t>Employee Benefits Rec, End</t>
  </si>
  <si>
    <t>Fed Grants/Contracts Pay, End</t>
  </si>
  <si>
    <t>Federal Grants &amp; Contr Rec,End</t>
  </si>
  <si>
    <t>Fin Aid,Schlrship,Loan Rec,End</t>
  </si>
  <si>
    <t>IBNR,End</t>
  </si>
  <si>
    <t>Interest Noncapital Rec,End</t>
  </si>
  <si>
    <t>Interest Rec-Tax Rev, End</t>
  </si>
  <si>
    <t>Interest-Non Capital Pay, End</t>
  </si>
  <si>
    <t>Inventories, End</t>
  </si>
  <si>
    <t>Invest Income Noncap Rec,End</t>
  </si>
  <si>
    <t>Invest Income Rec,Noncap,End</t>
  </si>
  <si>
    <t>Loan Advances, End</t>
  </si>
  <si>
    <t>Loans Cancelled/Assigned, End</t>
  </si>
  <si>
    <t>Local Grants &amp; Contr Rec,End</t>
  </si>
  <si>
    <t>Local Grants/Contracts Pay,End</t>
  </si>
  <si>
    <t>Local Property Taxes Rec,End</t>
  </si>
  <si>
    <t>Nonres Tuition-Capital Rec,End</t>
  </si>
  <si>
    <t>Other Nonoperating Rev Rec,End</t>
  </si>
  <si>
    <t>Other Receipts Rec,End</t>
  </si>
  <si>
    <t>Payment for Utilities Rec,End</t>
  </si>
  <si>
    <t>Payment to Suppliers Rec, End</t>
  </si>
  <si>
    <t>Postemployment Benefits, End</t>
  </si>
  <si>
    <t>Prepaid Expenses,End</t>
  </si>
  <si>
    <t>Salaries Rec,End</t>
  </si>
  <si>
    <t>State Apport Capital,End</t>
  </si>
  <si>
    <t>State Apportionments Rec,End</t>
  </si>
  <si>
    <t>State Apportionmnt Payable,End</t>
  </si>
  <si>
    <t>State Grants &amp; Contr Rec, End</t>
  </si>
  <si>
    <t>State Grants/Contracts Pay,End</t>
  </si>
  <si>
    <t>State Taxes/Other Rev Rec,End</t>
  </si>
  <si>
    <t>Student Loan Interest Rec,End</t>
  </si>
  <si>
    <t>Tuition &amp; Fees Receivable,End</t>
  </si>
  <si>
    <t>Tuition and Fees Payable, End</t>
  </si>
  <si>
    <t>Academic Salaries</t>
  </si>
  <si>
    <t>Classified Salaries</t>
  </si>
  <si>
    <t>Employee Benefits</t>
  </si>
  <si>
    <t>Supplies &amp; Materials</t>
  </si>
  <si>
    <t>Capital Outlay</t>
  </si>
  <si>
    <t>Revenues</t>
  </si>
  <si>
    <t>Balance Sheet</t>
  </si>
  <si>
    <t>Academic Instr Salaries Reg</t>
  </si>
  <si>
    <t>Academic Non-Instr Sal Reg</t>
  </si>
  <si>
    <t>Academic Instr Sal Non-Reg</t>
  </si>
  <si>
    <t>Academic Non-Instr Sal Non-Reg</t>
  </si>
  <si>
    <t>Class Non-Instr Salaries Reg</t>
  </si>
  <si>
    <t>Class Instr Aides Sal Reg</t>
  </si>
  <si>
    <t>Class Non-Instr Sal Non-Reg</t>
  </si>
  <si>
    <t>Class Instr Aides Sal Non-Reg</t>
  </si>
  <si>
    <t>OASDHI, Medicare &amp; PARS</t>
  </si>
  <si>
    <t>Textbooks</t>
  </si>
  <si>
    <t>Other Books</t>
  </si>
  <si>
    <t>Maintenance Supplies</t>
  </si>
  <si>
    <t>Food Supplies</t>
  </si>
  <si>
    <t>Personal &amp; Consultant Svcs</t>
  </si>
  <si>
    <t>Travel &amp; Conference Expenses</t>
  </si>
  <si>
    <t>Dues &amp; Memberships</t>
  </si>
  <si>
    <t>Utilities &amp; Housekeeping Svcs</t>
  </si>
  <si>
    <t>Rents, Leases &amp; Repairs</t>
  </si>
  <si>
    <t>Legal, Election &amp; Audit Exp</t>
  </si>
  <si>
    <t>Other</t>
  </si>
  <si>
    <t>Sites &amp; Site Improvements</t>
  </si>
  <si>
    <t>Project Contingencies</t>
  </si>
  <si>
    <t>Debt Retirement (LT Debt)</t>
  </si>
  <si>
    <t>Other Transfers</t>
  </si>
  <si>
    <t>Other Student Aid</t>
  </si>
  <si>
    <t>Reserve for Contingencies</t>
  </si>
  <si>
    <t>Federal Revenues</t>
  </si>
  <si>
    <t>State Revenues</t>
  </si>
  <si>
    <t>Local Revenues</t>
  </si>
  <si>
    <t>Other Financing Sources</t>
  </si>
  <si>
    <t>Claim on Cash</t>
  </si>
  <si>
    <t>Cash, Investment &amp; Receivables</t>
  </si>
  <si>
    <t>Inventories, Stores &amp; Prepaid</t>
  </si>
  <si>
    <t>Other Debits</t>
  </si>
  <si>
    <t>Current Liabilities &amp; Deferred</t>
  </si>
  <si>
    <t>Long-Term Liabilities</t>
  </si>
  <si>
    <t>Fund Balance</t>
  </si>
  <si>
    <t>Non-Operating Accounts</t>
  </si>
  <si>
    <t>Holding &amp; Suspense Accounts</t>
  </si>
  <si>
    <t>Fund Type</t>
  </si>
  <si>
    <t>Projects</t>
  </si>
  <si>
    <t>Project Type</t>
  </si>
  <si>
    <t>Tops Group</t>
  </si>
  <si>
    <t>Department</t>
  </si>
  <si>
    <t>Location</t>
  </si>
  <si>
    <t>Division</t>
  </si>
  <si>
    <t>Subdivision</t>
  </si>
  <si>
    <t>Object</t>
  </si>
  <si>
    <t>Major Object</t>
  </si>
  <si>
    <t>GL Class</t>
  </si>
  <si>
    <t>LGBTQ+ FY 24/25</t>
  </si>
  <si>
    <t>Strong Workfrce Prgm Reg 19/20</t>
  </si>
  <si>
    <t>Strong Workfrce Prgm Reg 20/21</t>
  </si>
  <si>
    <t>Common Course Numbering</t>
  </si>
  <si>
    <t>Strong Workfrce Prgm Reg 21/22</t>
  </si>
  <si>
    <t>Strong Workfrce Prgm Reg 22/23</t>
  </si>
  <si>
    <t>Strong Workfrce Prgm Reg 23/24</t>
  </si>
  <si>
    <t>CalOptima Health Wrkfrce Fund</t>
  </si>
  <si>
    <t>CSPP Service Exemption Credit</t>
  </si>
  <si>
    <t>CAI Planning Grant - LVN Prgrm</t>
  </si>
  <si>
    <t>CAI Planning Grant - Med Asst.</t>
  </si>
  <si>
    <t>CAI Implmt Grant - Bilingual E</t>
  </si>
  <si>
    <t>CAI Planning Grant - Crime Lab</t>
  </si>
  <si>
    <t>CAI Planning Grant - Legal Trn</t>
  </si>
  <si>
    <t>CAI Planning Grant - Automotiv</t>
  </si>
  <si>
    <t>CAI Planning Grant - Biologicl</t>
  </si>
  <si>
    <t>CAI Planning Grant - Accountng</t>
  </si>
  <si>
    <t>SWP K12 Pathwy &amp; K14 TAP YR7</t>
  </si>
  <si>
    <t>K12 SWP Pathway Imprvmnt 24/25</t>
  </si>
  <si>
    <t>SWP K12 Pathwy &amp; K14 TAP YR6</t>
  </si>
  <si>
    <t>Mental Health Support FY24/25</t>
  </si>
  <si>
    <t>Nursing Program Grant 24-26</t>
  </si>
  <si>
    <t>PT Faculty Health Benefits</t>
  </si>
  <si>
    <t>Song-Brown RN Capitation 24-26</t>
  </si>
  <si>
    <t>Puente CC Prgm - Implmnt Award</t>
  </si>
  <si>
    <t>Strong Workfrce Prgm Reg 24/25</t>
  </si>
  <si>
    <t>ZTC Accel Grnt - Caregiver Aid</t>
  </si>
  <si>
    <t>ZTC Accel Grnt - Entrnprnrship</t>
  </si>
  <si>
    <t>ZTC Accel Grnt - Geology</t>
  </si>
  <si>
    <t>ZTC Accel Grnt - HVAC R</t>
  </si>
  <si>
    <t>ZTC Accel Grnt - Int'l Businss</t>
  </si>
  <si>
    <t>ZTC Accel Grnt - Library Tech</t>
  </si>
  <si>
    <t>ZTC Accel Grnt - Math ADT</t>
  </si>
  <si>
    <t>ZTC Accel Grnt - Paralegal</t>
  </si>
  <si>
    <t>ZTC Accel Grnt - Publ Fire Svc</t>
  </si>
  <si>
    <t>ZTC Accel Grnt - Retail Mgmt</t>
  </si>
  <si>
    <t>SM23 SAC Fire System&amp;Code</t>
  </si>
  <si>
    <t>SAC AV Equipment Replacement</t>
  </si>
  <si>
    <t>CEC AV Equipment Replacement</t>
  </si>
  <si>
    <t>DMC Joint Occupancy Lease</t>
  </si>
  <si>
    <t>Vocational Ed Perkins 1B FA</t>
  </si>
  <si>
    <t xml:space="preserve">Vocational Ed. Perkin 1B FA </t>
  </si>
  <si>
    <t>Equal Emplyment Opportunity FA</t>
  </si>
  <si>
    <t>SAC Women in Computer Science</t>
  </si>
  <si>
    <t>Automotive Technology IDC Excl</t>
  </si>
  <si>
    <t>Fashion Design &amp; Merchandising</t>
  </si>
  <si>
    <t>College Assistance Migrant Prg</t>
  </si>
  <si>
    <t>Communication &amp; Marketng 24/25</t>
  </si>
  <si>
    <t xml:space="preserve"> Workforce/Econ Devlpmnt 24/25</t>
  </si>
  <si>
    <t>Digital Innov &amp; Infrast 24/25</t>
  </si>
  <si>
    <t>Educational Services 24/25</t>
  </si>
  <si>
    <t>Cash Collections Awaiting Trnf</t>
  </si>
  <si>
    <t>CalFresh Outreach II YR1 of 3</t>
  </si>
  <si>
    <t>CalFresh Outreach II YR2 of 3</t>
  </si>
  <si>
    <t>CalFresh Outreach II YR3 of 3</t>
  </si>
  <si>
    <t>Title V DHSI Program - YRS 1-5</t>
  </si>
  <si>
    <t>CalFresh Outreach I - Yr1 OF 3</t>
  </si>
  <si>
    <t>CalFresh Outreach I - Yr2 OF 3</t>
  </si>
  <si>
    <t>CalFresh Outreach I - Yr3 OF 3</t>
  </si>
  <si>
    <t>CTE-IC Construction &amp; HVAC</t>
  </si>
  <si>
    <t>CTE-IC Education</t>
  </si>
  <si>
    <t xml:space="preserve">CAI Planning Grant - Dietetic </t>
  </si>
  <si>
    <t>Strong Workforce Prg Reg 22/23</t>
  </si>
  <si>
    <t>CAI Planning Grant - Nursing</t>
  </si>
  <si>
    <t>Strong Workforce Local 24/25</t>
  </si>
  <si>
    <t>SAC Bldg A Data Center HVAC</t>
  </si>
  <si>
    <t>SCC Campus Entrance Imprv - P2</t>
  </si>
  <si>
    <t>DMC Floor Deflection</t>
  </si>
  <si>
    <t>DW ITS Center Reconfiguration</t>
  </si>
  <si>
    <t>DW Utility Electrical LV Srvy</t>
  </si>
  <si>
    <t>SAC Dunlap Amphitheatre Shade</t>
  </si>
  <si>
    <t>SAC Central Mall Shade</t>
  </si>
  <si>
    <t>SAC Stormwater Mgmt S1</t>
  </si>
  <si>
    <t>DO Window Replacement</t>
  </si>
  <si>
    <t>CA Apprenticeship FA Agreement</t>
  </si>
  <si>
    <t xml:space="preserve">Statewide Ed. Pathway FA </t>
  </si>
  <si>
    <t>SAC Emplowering Women of Color</t>
  </si>
  <si>
    <t>SAC Innovation, Venture &amp; Netw</t>
  </si>
  <si>
    <t>SAC Mu Alpha Theta</t>
  </si>
  <si>
    <t>SAC Future Health Leaders</t>
  </si>
  <si>
    <t>SCC CalKids Holding Account</t>
  </si>
  <si>
    <t>SCC Real Estate Society</t>
  </si>
  <si>
    <t>SCC M.E.C.h.A</t>
  </si>
  <si>
    <t>SCC STEM4KIDS</t>
  </si>
  <si>
    <t>SCC SWANA</t>
  </si>
  <si>
    <t>SCC Fighting Club</t>
  </si>
  <si>
    <t>SCC Vietnamese Stdnt Assc VSA</t>
  </si>
  <si>
    <t>SCC Business Leaders Club</t>
  </si>
  <si>
    <t>SCC Tula Club</t>
  </si>
  <si>
    <t>Project Kinship</t>
  </si>
  <si>
    <t>Finance &amp; Facilities 24/25</t>
  </si>
  <si>
    <t>Institutional Effective 24/25</t>
  </si>
  <si>
    <t>SBA CSUF 2025</t>
  </si>
  <si>
    <t>EHS Operating 2025</t>
  </si>
  <si>
    <t>EHS Operating TTA 2025</t>
  </si>
  <si>
    <t>CSUF/SBCD GO-Biz TAP 24/25</t>
  </si>
  <si>
    <t>SWP 24/25 Bldg CEWD to Spprt A</t>
  </si>
  <si>
    <t>SWP 24/25 Welding Technology</t>
  </si>
  <si>
    <t>SWP 23/24 Nursing</t>
  </si>
  <si>
    <t>SWP 23/24 Digital Media Progrm</t>
  </si>
  <si>
    <t>SWP 23/24 AI for Business</t>
  </si>
  <si>
    <t>SWP 23/24 Pharmacy Technology</t>
  </si>
  <si>
    <t>EL Camino CCD Wrkfrce Literacy</t>
  </si>
  <si>
    <t>El Camino CCD Contract Edu.</t>
  </si>
  <si>
    <t xml:space="preserve">Lennar Foundation </t>
  </si>
  <si>
    <t>SCC Fire System &amp; Code Repairs</t>
  </si>
  <si>
    <t>SCC Jamboree Marquee</t>
  </si>
  <si>
    <t>SCC Bldg B OCR RR</t>
  </si>
  <si>
    <t>OCSRTA Undeveloped Land Lease</t>
  </si>
  <si>
    <t>Districtwide Geotechnical</t>
  </si>
  <si>
    <t>Workforce Training Grants FA</t>
  </si>
  <si>
    <t>SAC Black History Month</t>
  </si>
  <si>
    <t>SAC Inter Tribal Council</t>
  </si>
  <si>
    <t>SAC LIFTS</t>
  </si>
  <si>
    <t>Career Catalyst CTE Scholarsh</t>
  </si>
  <si>
    <t>DeBar Family Computer Schlrshp</t>
  </si>
  <si>
    <t>DeBar Family Nursing Schlrshp</t>
  </si>
  <si>
    <t>Keeping the Pace-Continuing St</t>
  </si>
  <si>
    <t>University Bound Scho-Transfer</t>
  </si>
  <si>
    <t>Foundation Purposes #4</t>
  </si>
  <si>
    <t>DoL Strengthening CCT - Augmnt</t>
  </si>
  <si>
    <t>Adlt LearnerFcsed SEM P2 23/24</t>
  </si>
  <si>
    <t>SWP K12 Realloction of FY22/23</t>
  </si>
  <si>
    <t>SWP K12 Realloction of FY23/24</t>
  </si>
  <si>
    <t>QRIS Childcare Incentive 24/25</t>
  </si>
  <si>
    <t>SWP K12 Realloction of FY19/20</t>
  </si>
  <si>
    <t>SWP K12 Realloction of FY20/21</t>
  </si>
  <si>
    <t>SWP K12 Realloction of FY21/22</t>
  </si>
  <si>
    <t>ELL Healthcre Pathwys R1 23/24</t>
  </si>
  <si>
    <t>ELL Healthcre Pathwys R2 24/25</t>
  </si>
  <si>
    <t>SWP K12 Realloction of FY18/19</t>
  </si>
  <si>
    <t xml:space="preserve">ZTC - Impact Grant </t>
  </si>
  <si>
    <t>Puente CC Prgm - Cmpndium Fund</t>
  </si>
  <si>
    <t>Puente CC Prgm - Club Fund</t>
  </si>
  <si>
    <t>CSPP/QRIS Block Grant XI 24/25</t>
  </si>
  <si>
    <t>SWP 23/24 Theatre Costume Shop</t>
  </si>
  <si>
    <t xml:space="preserve">SCC Foundation - English 101 </t>
  </si>
  <si>
    <t>SCC Foundation - Geoscience</t>
  </si>
  <si>
    <t>SAC Bldg T Relocation</t>
  </si>
  <si>
    <t>DW Environmental</t>
  </si>
  <si>
    <t>FA Adult Education TA</t>
  </si>
  <si>
    <t>Telecomm. &amp; Tech. Infrastructu</t>
  </si>
  <si>
    <t>I AM SCC</t>
  </si>
  <si>
    <t>SCC Chemistry Club</t>
  </si>
  <si>
    <t>SCC Coptic Club</t>
  </si>
  <si>
    <t>SCC Teach Club</t>
  </si>
  <si>
    <t xml:space="preserve">SCC Engineering Club </t>
  </si>
  <si>
    <t>SCC Dungeons &amp; Dragons Club</t>
  </si>
  <si>
    <t>SCC Step Up</t>
  </si>
  <si>
    <t>Kiwanis Club of SA Student Tsf</t>
  </si>
  <si>
    <t>Lift Beyond Limits Scholarship</t>
  </si>
  <si>
    <t>M.O'Neill&amp;F.Correia Rainbow-CE</t>
  </si>
  <si>
    <t>M.O'Neill&amp;F.Correia Rainbow-HS</t>
  </si>
  <si>
    <t>Digital Innov &amp; Infrast 16/17</t>
  </si>
  <si>
    <t>As of 08-11-2025</t>
  </si>
  <si>
    <t>Other Debt Service Fund</t>
  </si>
  <si>
    <t>0000</t>
  </si>
  <si>
    <t>0001</t>
  </si>
  <si>
    <t>0002</t>
  </si>
  <si>
    <t>0003</t>
  </si>
  <si>
    <t>0004</t>
  </si>
  <si>
    <t>0005</t>
  </si>
  <si>
    <t>0006</t>
  </si>
  <si>
    <t>0007</t>
  </si>
  <si>
    <t>Deficit Factor</t>
  </si>
  <si>
    <t>1000</t>
  </si>
  <si>
    <t>1001</t>
  </si>
  <si>
    <t>1010</t>
  </si>
  <si>
    <t>1011</t>
  </si>
  <si>
    <t>1012</t>
  </si>
  <si>
    <t>1013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</si>
  <si>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</si>
  <si>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</si>
  <si>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</si>
  <si>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</si>
  <si>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</si>
  <si>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</si>
  <si>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</si>
  <si>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</si>
  <si>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</si>
  <si>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</si>
  <si>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</si>
  <si>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</si>
  <si>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</si>
  <si>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</si>
  <si>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</si>
  <si>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</si>
  <si>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</si>
  <si>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</si>
  <si>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</si>
  <si>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</si>
  <si>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</si>
  <si>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</si>
  <si>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</si>
  <si>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</si>
  <si>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</si>
  <si>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</si>
  <si>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</si>
  <si>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</si>
  <si>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</si>
  <si>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</si>
  <si>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</si>
  <si>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</si>
  <si>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</si>
  <si>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</si>
  <si>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</si>
  <si>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</si>
  <si>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</si>
  <si>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1135</t>
  </si>
  <si>
    <t>1140</t>
  </si>
  <si>
    <t>1150</t>
  </si>
  <si>
    <t>1151</t>
  </si>
  <si>
    <t>1200</t>
  </si>
  <si>
    <t>1201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</si>
  <si>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</si>
  <si>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</si>
  <si>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</si>
  <si>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</si>
  <si>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</si>
  <si>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</si>
  <si>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</si>
  <si>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</si>
  <si>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</si>
  <si>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</si>
  <si>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</si>
  <si>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</si>
  <si>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</si>
  <si>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</si>
  <si>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</si>
  <si>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</si>
  <si>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</si>
  <si>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</si>
  <si>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</si>
  <si>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</si>
  <si>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</si>
  <si>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</si>
  <si>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</si>
  <si>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</si>
  <si>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</si>
  <si>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</si>
  <si>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</si>
  <si>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</si>
  <si>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</si>
  <si>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</si>
  <si>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</si>
  <si>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</si>
  <si>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</si>
  <si>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</si>
  <si>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</si>
  <si>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</si>
  <si>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</si>
  <si>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</si>
  <si>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</si>
  <si>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</si>
  <si>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</si>
  <si>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</si>
  <si>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</si>
  <si>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</si>
  <si>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</si>
  <si>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</si>
  <si>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</si>
  <si>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</si>
  <si>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</si>
  <si>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</si>
  <si>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</si>
  <si>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</si>
  <si>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</si>
  <si>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</si>
  <si>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</si>
  <si>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</si>
  <si>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</si>
  <si>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</si>
  <si>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</si>
  <si>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</si>
  <si>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</si>
  <si>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</si>
  <si>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</si>
  <si>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</si>
  <si>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</si>
  <si>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</si>
  <si>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</si>
  <si>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</si>
  <si>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</si>
  <si>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</si>
  <si>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</si>
  <si>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</si>
  <si>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</si>
  <si>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</si>
  <si>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</si>
  <si>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</si>
  <si>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</si>
  <si>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</si>
  <si>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</si>
  <si>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</si>
  <si>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</si>
  <si>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</si>
  <si>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</si>
  <si>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</si>
  <si>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</si>
  <si>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</si>
  <si>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</si>
  <si>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</si>
  <si>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</si>
  <si>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</si>
  <si>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</si>
  <si>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</si>
  <si>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</si>
  <si>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</si>
  <si>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</si>
  <si>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</si>
  <si>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</si>
  <si>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</si>
  <si>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</si>
  <si>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</si>
  <si>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</si>
  <si>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</si>
  <si>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</si>
  <si>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</si>
  <si>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</si>
  <si>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</si>
  <si>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</si>
  <si>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</si>
  <si>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</si>
  <si>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</si>
  <si>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</si>
  <si>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</si>
  <si>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</si>
  <si>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</si>
  <si>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</si>
  <si>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</si>
  <si>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</si>
  <si>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</si>
  <si>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</si>
  <si>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</si>
  <si>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</si>
  <si>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</si>
  <si>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</si>
  <si>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</si>
  <si>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</si>
  <si>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</si>
  <si>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</si>
  <si>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</si>
  <si>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</si>
  <si>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</si>
  <si>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</si>
  <si>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1340</t>
  </si>
  <si>
    <t>1341</t>
  </si>
  <si>
    <t>1386</t>
  </si>
  <si>
    <t>1387</t>
  </si>
  <si>
    <t>1388</t>
  </si>
  <si>
    <t>1389</t>
  </si>
  <si>
    <t>1390</t>
  </si>
  <si>
    <t>1391</t>
  </si>
  <si>
    <t>1392</t>
  </si>
  <si>
    <t>1400</t>
  </si>
  <si>
    <t>1401</t>
  </si>
  <si>
    <t>Federal Work Study - CY</t>
  </si>
  <si>
    <t>1402</t>
  </si>
  <si>
    <t>FSEOG - CY</t>
  </si>
  <si>
    <t>1403</t>
  </si>
  <si>
    <t>1404</t>
  </si>
  <si>
    <t>Pell Grant - CY</t>
  </si>
  <si>
    <t>1405</t>
  </si>
  <si>
    <t>1406</t>
  </si>
  <si>
    <t>Federal Direct Loan Prgrm - CY</t>
  </si>
  <si>
    <t>1410</t>
  </si>
  <si>
    <t>1411</t>
  </si>
  <si>
    <t>Federal Work Study - PY</t>
  </si>
  <si>
    <t>1412</t>
  </si>
  <si>
    <t>FSEOG - PY</t>
  </si>
  <si>
    <t>1414</t>
  </si>
  <si>
    <t>Pell Grant - PY</t>
  </si>
  <si>
    <t>1415</t>
  </si>
  <si>
    <t>1416</t>
  </si>
  <si>
    <t>Federal Direct Loan Prgrm - PY</t>
  </si>
  <si>
    <t>1420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</si>
  <si>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</si>
  <si>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</si>
  <si>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</si>
  <si>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</si>
  <si>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</si>
  <si>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</si>
  <si>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</si>
  <si>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</si>
  <si>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</si>
  <si>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</si>
  <si>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</si>
  <si>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</si>
  <si>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</si>
  <si>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</si>
  <si>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</si>
  <si>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</si>
  <si>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</si>
  <si>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</si>
  <si>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</si>
  <si>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</si>
  <si>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</si>
  <si>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</si>
  <si>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</si>
  <si>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</si>
  <si>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SSS Regular III SCC - Yrs 1-5</t>
  </si>
  <si>
    <t>1524</t>
  </si>
  <si>
    <t>1525</t>
  </si>
  <si>
    <t>1526</t>
  </si>
  <si>
    <t>1527</t>
  </si>
  <si>
    <t>1528</t>
  </si>
  <si>
    <t>SSS Veterans II SCC - Yrs 1-5</t>
  </si>
  <si>
    <t>1529</t>
  </si>
  <si>
    <t>1530</t>
  </si>
  <si>
    <t>1531</t>
  </si>
  <si>
    <t>1532</t>
  </si>
  <si>
    <t>1533</t>
  </si>
  <si>
    <t>SSS Veterans III SAC - Yrs 1-5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</si>
  <si>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</si>
  <si>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</si>
  <si>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</si>
  <si>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</si>
  <si>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</si>
  <si>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</si>
  <si>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</si>
  <si>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</si>
  <si>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</si>
  <si>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</si>
  <si>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</si>
  <si>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</si>
  <si>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</si>
  <si>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</si>
  <si>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</si>
  <si>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</si>
  <si>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</si>
  <si>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</si>
  <si>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</si>
  <si>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</si>
  <si>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</si>
  <si>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</si>
  <si>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</si>
  <si>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</si>
  <si>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</si>
  <si>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</si>
  <si>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</si>
  <si>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</si>
  <si>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</si>
  <si>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</si>
  <si>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</si>
  <si>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</si>
  <si>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1570</t>
  </si>
  <si>
    <t>1571</t>
  </si>
  <si>
    <t>1580</t>
  </si>
  <si>
    <t>1581</t>
  </si>
  <si>
    <t>1582</t>
  </si>
  <si>
    <t>1583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</si>
  <si>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</si>
  <si>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</si>
  <si>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</si>
  <si>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</si>
  <si>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</si>
  <si>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</si>
  <si>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</si>
  <si>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</si>
  <si>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</si>
  <si>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</si>
  <si>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</si>
  <si>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</si>
  <si>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</si>
  <si>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</si>
  <si>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</si>
  <si>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</si>
  <si>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</si>
  <si>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</si>
  <si>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</si>
  <si>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</si>
  <si>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</si>
  <si>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</si>
  <si>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</si>
  <si>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</si>
  <si>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</si>
  <si>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</si>
  <si>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</si>
  <si>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</si>
  <si>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</si>
  <si>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</si>
  <si>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</si>
  <si>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</si>
  <si>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</si>
  <si>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1625</t>
  </si>
  <si>
    <t>1626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</si>
  <si>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</si>
  <si>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</si>
  <si>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</si>
  <si>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</si>
  <si>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</si>
  <si>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</si>
  <si>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</si>
  <si>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</si>
  <si>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</si>
  <si>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</si>
  <si>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</si>
  <si>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</si>
  <si>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</si>
  <si>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</si>
  <si>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</si>
  <si>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</si>
  <si>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</si>
  <si>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</si>
  <si>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</si>
  <si>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</si>
  <si>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</si>
  <si>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</si>
  <si>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</si>
  <si>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</si>
  <si>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</si>
  <si>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</si>
  <si>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</si>
  <si>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</si>
  <si>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</si>
  <si>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</si>
  <si>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</si>
  <si>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</si>
  <si>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</si>
  <si>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</si>
  <si>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</si>
  <si>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</si>
  <si>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</si>
  <si>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</si>
  <si>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</si>
  <si>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</si>
  <si>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</si>
  <si>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</si>
  <si>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</si>
  <si>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</si>
  <si>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</si>
  <si>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</si>
  <si>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</si>
  <si>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</si>
  <si>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</si>
  <si>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</si>
  <si>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</si>
  <si>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</si>
  <si>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</si>
  <si>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</si>
  <si>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</si>
  <si>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</si>
  <si>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</si>
  <si>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</si>
  <si>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</si>
  <si>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</si>
  <si>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</si>
  <si>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</si>
  <si>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</si>
  <si>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</si>
  <si>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</si>
  <si>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</si>
  <si>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</si>
  <si>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</si>
  <si>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</si>
  <si>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</si>
  <si>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</si>
  <si>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</si>
  <si>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</si>
  <si>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</si>
  <si>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</si>
  <si>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</si>
  <si>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</si>
  <si>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</si>
  <si>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</si>
  <si>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</si>
  <si>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</si>
  <si>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</si>
  <si>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</si>
  <si>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</si>
  <si>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</si>
  <si>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</si>
  <si>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</si>
  <si>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</si>
  <si>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</si>
  <si>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</si>
  <si>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</si>
  <si>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</si>
  <si>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</si>
  <si>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</si>
  <si>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</si>
  <si>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</si>
  <si>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</si>
  <si>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</si>
  <si>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</si>
  <si>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</si>
  <si>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</si>
  <si>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</si>
  <si>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</si>
  <si>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</si>
  <si>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</si>
  <si>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</si>
  <si>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</si>
  <si>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</si>
  <si>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</si>
  <si>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</si>
  <si>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</si>
  <si>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</si>
  <si>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</si>
  <si>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</si>
  <si>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</si>
  <si>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</si>
  <si>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</si>
  <si>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</si>
  <si>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</si>
  <si>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</si>
  <si>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</si>
  <si>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SSS Regular Prgm IV - Yrs 1-5</t>
  </si>
  <si>
    <t>1752</t>
  </si>
  <si>
    <t>SSS Regular Program - Yr 3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</si>
  <si>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</si>
  <si>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</si>
  <si>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</si>
  <si>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</si>
  <si>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</si>
  <si>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</si>
  <si>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</si>
  <si>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</si>
  <si>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</si>
  <si>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</si>
  <si>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</si>
  <si>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</si>
  <si>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</si>
  <si>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</si>
  <si>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</si>
  <si>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</si>
  <si>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</si>
  <si>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</si>
  <si>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</si>
  <si>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</si>
  <si>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</si>
  <si>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</si>
  <si>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</si>
  <si>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</si>
  <si>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</si>
  <si>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</si>
  <si>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</si>
  <si>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</si>
  <si>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</si>
  <si>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</si>
  <si>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</si>
  <si>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</si>
  <si>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</si>
  <si>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</si>
  <si>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</si>
  <si>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</si>
  <si>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</si>
  <si>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</si>
  <si>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</si>
  <si>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</si>
  <si>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</si>
  <si>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</si>
  <si>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</si>
  <si>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</si>
  <si>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</si>
  <si>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</si>
  <si>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</si>
  <si>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</si>
  <si>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</si>
  <si>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</si>
  <si>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</si>
  <si>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</si>
  <si>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</si>
  <si>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</si>
  <si>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</si>
  <si>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</si>
  <si>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</si>
  <si>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</si>
  <si>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</si>
  <si>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</si>
  <si>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</si>
  <si>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</si>
  <si>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</si>
  <si>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</si>
  <si>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</si>
  <si>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</si>
  <si>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</si>
  <si>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</si>
  <si>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</si>
  <si>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</si>
  <si>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</si>
  <si>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</si>
  <si>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</si>
  <si>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</si>
  <si>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</si>
  <si>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</si>
  <si>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</si>
  <si>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</si>
  <si>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</si>
  <si>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</si>
  <si>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</si>
  <si>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</si>
  <si>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</si>
  <si>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</si>
  <si>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</si>
  <si>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</si>
  <si>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</si>
  <si>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</si>
  <si>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</si>
  <si>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</si>
  <si>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</si>
  <si>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</si>
  <si>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</si>
  <si>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</si>
  <si>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</si>
  <si>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</si>
  <si>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</si>
  <si>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</si>
  <si>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</si>
  <si>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</si>
  <si>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</si>
  <si>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</si>
  <si>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</si>
  <si>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</si>
  <si>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</si>
  <si>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</si>
  <si>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</si>
  <si>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</si>
  <si>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Cal Grants - CY</t>
  </si>
  <si>
    <t>2021</t>
  </si>
  <si>
    <t>2022</t>
  </si>
  <si>
    <t>2023</t>
  </si>
  <si>
    <t>Cal Grants for BA Program CY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</si>
  <si>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</si>
  <si>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</si>
  <si>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</si>
  <si>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</si>
  <si>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</si>
  <si>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</si>
  <si>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</si>
  <si>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</si>
  <si>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</si>
  <si>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</si>
  <si>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</si>
  <si>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</si>
  <si>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</si>
  <si>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</si>
  <si>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</si>
  <si>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</si>
  <si>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</si>
  <si>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</si>
  <si>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</si>
  <si>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</si>
  <si>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</si>
  <si>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</si>
  <si>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</si>
  <si>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</si>
  <si>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</si>
  <si>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</si>
  <si>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</si>
  <si>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</si>
  <si>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</si>
  <si>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</si>
  <si>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</si>
  <si>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</si>
  <si>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</si>
  <si>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</si>
  <si>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</si>
  <si>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</si>
  <si>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</si>
  <si>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</si>
  <si>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CalWORKs - Coord/WS/JD CY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</si>
  <si>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</si>
  <si>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</si>
  <si>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</si>
  <si>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</si>
  <si>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</si>
  <si>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</si>
  <si>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</si>
  <si>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</si>
  <si>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</si>
  <si>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</si>
  <si>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</si>
  <si>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</si>
  <si>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</si>
  <si>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</si>
  <si>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</si>
  <si>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</si>
  <si>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</si>
  <si>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</si>
  <si>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</si>
  <si>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</si>
  <si>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</si>
  <si>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</si>
  <si>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</si>
  <si>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</si>
  <si>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</si>
  <si>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</si>
  <si>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</si>
  <si>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</si>
  <si>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</si>
  <si>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CARE Program - CY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</si>
  <si>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</si>
  <si>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</si>
  <si>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</si>
  <si>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</si>
  <si>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</si>
  <si>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</si>
  <si>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</si>
  <si>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</si>
  <si>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</si>
  <si>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</si>
  <si>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</si>
  <si>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</si>
  <si>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</si>
  <si>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</si>
  <si>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</si>
  <si>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</si>
  <si>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</si>
  <si>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</si>
  <si>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</si>
  <si>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</si>
  <si>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</si>
  <si>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</si>
  <si>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</si>
  <si>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</si>
  <si>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</si>
  <si>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</si>
  <si>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</si>
  <si>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</si>
  <si>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</si>
  <si>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</si>
  <si>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</si>
  <si>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</si>
  <si>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</si>
  <si>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</si>
  <si>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</si>
  <si>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</si>
  <si>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</si>
  <si>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</si>
  <si>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</si>
  <si>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</si>
  <si>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</si>
  <si>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</si>
  <si>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</si>
  <si>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</si>
  <si>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</si>
  <si>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</si>
  <si>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</si>
  <si>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</si>
  <si>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</si>
  <si>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</si>
  <si>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</si>
  <si>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</si>
  <si>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</si>
  <si>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</si>
  <si>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</si>
  <si>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</si>
  <si>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</si>
  <si>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</si>
  <si>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</si>
  <si>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</si>
  <si>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</si>
  <si>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</si>
  <si>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</si>
  <si>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</si>
  <si>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</si>
  <si>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</si>
  <si>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</si>
  <si>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</si>
  <si>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</si>
  <si>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</si>
  <si>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</si>
  <si>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</si>
  <si>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</si>
  <si>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</si>
  <si>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</si>
  <si>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</si>
  <si>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</si>
  <si>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</si>
  <si>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</si>
  <si>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</si>
  <si>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</si>
  <si>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</si>
  <si>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</si>
  <si>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</si>
  <si>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</si>
  <si>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</si>
  <si>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</si>
  <si>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</si>
  <si>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</si>
  <si>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Adlt LearnerFcsed SEM P1 21/22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</si>
  <si>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</si>
  <si>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</si>
  <si>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</si>
  <si>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</si>
  <si>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</si>
  <si>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</si>
  <si>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</si>
  <si>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</si>
  <si>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</si>
  <si>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</si>
  <si>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</si>
  <si>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</si>
  <si>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</si>
  <si>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</si>
  <si>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</si>
  <si>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</si>
  <si>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</si>
  <si>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</si>
  <si>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</si>
  <si>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</si>
  <si>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</si>
  <si>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</si>
  <si>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</si>
  <si>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</si>
  <si>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</si>
  <si>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</si>
  <si>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</si>
  <si>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</si>
  <si>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</si>
  <si>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</si>
  <si>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</si>
  <si>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</si>
  <si>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</si>
  <si>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</si>
  <si>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</si>
  <si>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</si>
  <si>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</si>
  <si>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</si>
  <si>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</si>
  <si>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</si>
  <si>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</si>
  <si>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</si>
  <si>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</si>
  <si>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</si>
  <si>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</si>
  <si>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</si>
  <si>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</si>
  <si>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</si>
  <si>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</si>
  <si>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</si>
  <si>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</si>
  <si>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DSPS - CY</t>
  </si>
  <si>
    <t>2231</t>
  </si>
  <si>
    <t>DSPS - PY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</si>
  <si>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</si>
  <si>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</si>
  <si>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</si>
  <si>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</si>
  <si>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</si>
  <si>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</si>
  <si>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</si>
  <si>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</si>
  <si>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</si>
  <si>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</si>
  <si>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</si>
  <si>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</si>
  <si>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</si>
  <si>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</si>
  <si>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</si>
  <si>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</si>
  <si>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</si>
  <si>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</si>
  <si>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</si>
  <si>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EOPS - CY</t>
  </si>
  <si>
    <t>2251</t>
  </si>
  <si>
    <t>EOPS - PY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</si>
  <si>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</si>
  <si>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</si>
  <si>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</si>
  <si>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</si>
  <si>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</si>
  <si>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</si>
  <si>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</si>
  <si>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</si>
  <si>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</si>
  <si>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</si>
  <si>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</si>
  <si>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</si>
  <si>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</si>
  <si>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</si>
  <si>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</si>
  <si>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</si>
  <si>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</si>
  <si>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</si>
  <si>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</si>
  <si>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</si>
  <si>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</si>
  <si>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</si>
  <si>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</si>
  <si>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</si>
  <si>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</si>
  <si>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</si>
  <si>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</si>
  <si>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</si>
  <si>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</si>
  <si>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</si>
  <si>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</si>
  <si>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</si>
  <si>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</si>
  <si>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</si>
  <si>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</si>
  <si>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</si>
  <si>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</si>
  <si>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</si>
  <si>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</si>
  <si>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</si>
  <si>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</si>
  <si>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</si>
  <si>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</si>
  <si>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</si>
  <si>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</si>
  <si>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</si>
  <si>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</si>
  <si>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</si>
  <si>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</si>
  <si>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</si>
  <si>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</si>
  <si>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</si>
  <si>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</si>
  <si>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</si>
  <si>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</si>
  <si>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</si>
  <si>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</si>
  <si>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</si>
  <si>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</si>
  <si>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</si>
  <si>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</si>
  <si>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</si>
  <si>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</si>
  <si>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</si>
  <si>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</si>
  <si>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</si>
  <si>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</si>
  <si>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</si>
  <si>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</si>
  <si>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</si>
  <si>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</si>
  <si>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</si>
  <si>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</si>
  <si>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</si>
  <si>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</si>
  <si>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</si>
  <si>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</si>
  <si>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</si>
  <si>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</si>
  <si>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</si>
  <si>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</si>
  <si>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</si>
  <si>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</si>
  <si>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</si>
  <si>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</si>
  <si>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</si>
  <si>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</si>
  <si>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</si>
  <si>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</si>
  <si>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</si>
  <si>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</si>
  <si>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</si>
  <si>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</si>
  <si>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</si>
  <si>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</si>
  <si>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</si>
  <si>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</si>
  <si>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</si>
  <si>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</si>
  <si>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</si>
  <si>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</si>
  <si>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</si>
  <si>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</si>
  <si>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</si>
  <si>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</si>
  <si>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</si>
  <si>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</si>
  <si>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</si>
  <si>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</si>
  <si>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</si>
  <si>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</si>
  <si>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</si>
  <si>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</si>
  <si>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2370</t>
  </si>
  <si>
    <t>2371</t>
  </si>
  <si>
    <t>2372</t>
  </si>
  <si>
    <t>2373</t>
  </si>
  <si>
    <t>2376</t>
  </si>
  <si>
    <t>2377</t>
  </si>
  <si>
    <t>CAI Planning Grnt - User Spprt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</si>
  <si>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</si>
  <si>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</si>
  <si>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</si>
  <si>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</si>
  <si>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</si>
  <si>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</si>
  <si>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</si>
  <si>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</si>
  <si>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</si>
  <si>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</si>
  <si>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</si>
  <si>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</si>
  <si>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</si>
  <si>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</si>
  <si>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</si>
  <si>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</si>
  <si>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</si>
  <si>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</si>
  <si>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</si>
  <si>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2398</t>
  </si>
  <si>
    <t>2399</t>
  </si>
  <si>
    <t>2400</t>
  </si>
  <si>
    <t>2401</t>
  </si>
  <si>
    <t>2402</t>
  </si>
  <si>
    <t>2403</t>
  </si>
  <si>
    <t>2404</t>
  </si>
  <si>
    <t>2405</t>
  </si>
  <si>
    <t>2407</t>
  </si>
  <si>
    <t>2408</t>
  </si>
  <si>
    <t>2409</t>
  </si>
  <si>
    <t>AANHPI Program - CY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</si>
  <si>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</si>
  <si>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</si>
  <si>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</si>
  <si>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</si>
  <si>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</si>
  <si>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</si>
  <si>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</si>
  <si>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</si>
  <si>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</si>
  <si>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</si>
  <si>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</si>
  <si>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</si>
  <si>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</si>
  <si>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</si>
  <si>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</si>
  <si>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</si>
  <si>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</si>
  <si>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</si>
  <si>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</si>
  <si>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</si>
  <si>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</si>
  <si>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</si>
  <si>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</si>
  <si>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</si>
  <si>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</si>
  <si>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</si>
  <si>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</si>
  <si>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</si>
  <si>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</si>
  <si>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</si>
  <si>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</si>
  <si>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</si>
  <si>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</si>
  <si>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</si>
  <si>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</si>
  <si>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</si>
  <si>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</si>
  <si>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</si>
  <si>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</si>
  <si>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</si>
  <si>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</si>
  <si>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</si>
  <si>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</si>
  <si>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Umoja Campus Program FY24/25</t>
  </si>
  <si>
    <t>2457</t>
  </si>
  <si>
    <t>2458</t>
  </si>
  <si>
    <t>2459</t>
  </si>
  <si>
    <t>2460</t>
  </si>
  <si>
    <t>2461</t>
  </si>
  <si>
    <t>2462</t>
  </si>
  <si>
    <t>2463</t>
  </si>
  <si>
    <t>2464</t>
  </si>
  <si>
    <t>CA Adult Ed Program 25/26</t>
  </si>
  <si>
    <t>2465</t>
  </si>
  <si>
    <t>2466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</si>
  <si>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</si>
  <si>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</si>
  <si>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</si>
  <si>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</si>
  <si>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</si>
  <si>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</si>
  <si>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</si>
  <si>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</si>
  <si>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</si>
  <si>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</si>
  <si>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</si>
  <si>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</si>
  <si>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</si>
  <si>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</si>
  <si>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</si>
  <si>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</si>
  <si>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Nursing Program Placeholder</t>
  </si>
  <si>
    <t>2486</t>
  </si>
  <si>
    <t>Rebldng Nursing Infrastructure</t>
  </si>
  <si>
    <t>2487</t>
  </si>
  <si>
    <t>2488</t>
  </si>
  <si>
    <t>2489</t>
  </si>
  <si>
    <t>2490</t>
  </si>
  <si>
    <t>2491</t>
  </si>
  <si>
    <t>2492</t>
  </si>
  <si>
    <t>2493</t>
  </si>
  <si>
    <t>2494</t>
  </si>
  <si>
    <t>Umoja Campus Program FY23/24</t>
  </si>
  <si>
    <t>2495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</si>
  <si>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</si>
  <si>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</si>
  <si>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</si>
  <si>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</si>
  <si>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</si>
  <si>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</si>
  <si>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</si>
  <si>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</si>
  <si>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</si>
  <si>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</si>
  <si>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</si>
  <si>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</si>
  <si>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</si>
  <si>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</si>
  <si>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</si>
  <si>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</si>
  <si>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</si>
  <si>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</si>
  <si>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</si>
  <si>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</si>
  <si>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</si>
  <si>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</si>
  <si>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</si>
  <si>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</si>
  <si>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</si>
  <si>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</si>
  <si>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</si>
  <si>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</si>
  <si>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</si>
  <si>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</si>
  <si>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</si>
  <si>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</si>
  <si>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</si>
  <si>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</si>
  <si>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</si>
  <si>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</si>
  <si>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</si>
  <si>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</si>
  <si>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</si>
  <si>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</si>
  <si>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</si>
  <si>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</si>
  <si>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</si>
  <si>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</si>
  <si>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</si>
  <si>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</si>
  <si>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</si>
  <si>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</si>
  <si>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</si>
  <si>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</si>
  <si>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</si>
  <si>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</si>
  <si>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</si>
  <si>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</si>
  <si>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Studnt Fin Aid Admin - BFAP CY</t>
  </si>
  <si>
    <t>2551</t>
  </si>
  <si>
    <t>Studnt Fin Aid Admin - BFAP PY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</si>
  <si>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</si>
  <si>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</si>
  <si>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</si>
  <si>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</si>
  <si>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</si>
  <si>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</si>
  <si>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</si>
  <si>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</si>
  <si>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</si>
  <si>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</si>
  <si>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</si>
  <si>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</si>
  <si>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</si>
  <si>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</si>
  <si>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</si>
  <si>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</si>
  <si>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</si>
  <si>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</si>
  <si>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</si>
  <si>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</si>
  <si>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</si>
  <si>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</si>
  <si>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</si>
  <si>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</si>
  <si>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</si>
  <si>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</si>
  <si>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</si>
  <si>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</si>
  <si>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</si>
  <si>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</si>
  <si>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</si>
  <si>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</si>
  <si>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</si>
  <si>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</si>
  <si>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</si>
  <si>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</si>
  <si>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</si>
  <si>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</si>
  <si>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</si>
  <si>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</si>
  <si>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</si>
  <si>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</si>
  <si>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</si>
  <si>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</si>
  <si>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</si>
  <si>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</si>
  <si>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</si>
  <si>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</si>
  <si>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</si>
  <si>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</si>
  <si>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</si>
  <si>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</si>
  <si>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</si>
  <si>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</si>
  <si>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</si>
  <si>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</si>
  <si>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</si>
  <si>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</si>
  <si>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</si>
  <si>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</si>
  <si>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</si>
  <si>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</si>
  <si>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</si>
  <si>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</si>
  <si>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</si>
  <si>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</si>
  <si>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</si>
  <si>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</si>
  <si>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</si>
  <si>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</si>
  <si>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</si>
  <si>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</si>
  <si>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</si>
  <si>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</si>
  <si>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</si>
  <si>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</si>
  <si>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</si>
  <si>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</si>
  <si>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</si>
  <si>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</si>
  <si>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</si>
  <si>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</si>
  <si>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</si>
  <si>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2702</t>
  </si>
  <si>
    <t>2705</t>
  </si>
  <si>
    <t>2709</t>
  </si>
  <si>
    <t>AANHPI Program - PY</t>
  </si>
  <si>
    <t>2710</t>
  </si>
  <si>
    <t>2711</t>
  </si>
  <si>
    <t>2712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</si>
  <si>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</si>
  <si>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</si>
  <si>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</si>
  <si>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</si>
  <si>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</si>
  <si>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</si>
  <si>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</si>
  <si>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</si>
  <si>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</si>
  <si>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</si>
  <si>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</si>
  <si>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</si>
  <si>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</si>
  <si>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</si>
  <si>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</si>
  <si>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</si>
  <si>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</si>
  <si>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</si>
  <si>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</si>
  <si>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</si>
  <si>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2740</t>
  </si>
  <si>
    <t>2741</t>
  </si>
  <si>
    <t>2742</t>
  </si>
  <si>
    <t>2749</t>
  </si>
  <si>
    <t>2750</t>
  </si>
  <si>
    <t>2751</t>
  </si>
  <si>
    <t>2752</t>
  </si>
  <si>
    <t>2753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</si>
  <si>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</si>
  <si>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</si>
  <si>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</si>
  <si>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</si>
  <si>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</si>
  <si>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</si>
  <si>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</si>
  <si>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</si>
  <si>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</si>
  <si>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</si>
  <si>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</si>
  <si>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</si>
  <si>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</si>
  <si>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</si>
  <si>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</si>
  <si>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</si>
  <si>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</si>
  <si>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</si>
  <si>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</si>
  <si>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</si>
  <si>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</si>
  <si>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</si>
  <si>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</si>
  <si>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</si>
  <si>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</si>
  <si>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SWP 24/25 Business &amp; Engineer</t>
  </si>
  <si>
    <t>2825</t>
  </si>
  <si>
    <t>2826</t>
  </si>
  <si>
    <t>SWP 24/25 Art &amp; Media</t>
  </si>
  <si>
    <t>2827</t>
  </si>
  <si>
    <t>SWP 24/25 Child Devlpmnt &amp; Edu</t>
  </si>
  <si>
    <t>2828</t>
  </si>
  <si>
    <t>SWP 24/25 Public Safety Prgm</t>
  </si>
  <si>
    <t>2829</t>
  </si>
  <si>
    <t>Placeholder for SWP Local</t>
  </si>
  <si>
    <t>2830</t>
  </si>
  <si>
    <t>SWP 24/25 Comm &amp; Digital Media</t>
  </si>
  <si>
    <t>2831</t>
  </si>
  <si>
    <t>SWP 24/25 Health Programs</t>
  </si>
  <si>
    <t>2832</t>
  </si>
  <si>
    <t>2833</t>
  </si>
  <si>
    <t>2834</t>
  </si>
  <si>
    <t>2835</t>
  </si>
  <si>
    <t>2836</t>
  </si>
  <si>
    <t>2870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</si>
  <si>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</si>
  <si>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</si>
  <si>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</si>
  <si>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</si>
  <si>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</si>
  <si>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</si>
  <si>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</si>
  <si>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</si>
  <si>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</si>
  <si>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</si>
  <si>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</si>
  <si>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</si>
  <si>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</si>
  <si>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</si>
  <si>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</si>
  <si>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</si>
  <si>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</si>
  <si>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2888</t>
  </si>
  <si>
    <t>2889</t>
  </si>
  <si>
    <t>2890</t>
  </si>
  <si>
    <t>2891</t>
  </si>
  <si>
    <t>2892</t>
  </si>
  <si>
    <t>2893</t>
  </si>
  <si>
    <t>2894</t>
  </si>
  <si>
    <t>2900</t>
  </si>
  <si>
    <t>2901</t>
  </si>
  <si>
    <t>2902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</si>
  <si>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</si>
  <si>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</si>
  <si>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</si>
  <si>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</si>
  <si>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</si>
  <si>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</si>
  <si>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</si>
  <si>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</si>
  <si>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</si>
  <si>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</si>
  <si>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</si>
  <si>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</si>
  <si>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</si>
  <si>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</si>
  <si>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</si>
  <si>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</si>
  <si>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</si>
  <si>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</si>
  <si>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</si>
  <si>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</si>
  <si>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</si>
  <si>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</si>
  <si>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</si>
  <si>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</si>
  <si>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</si>
  <si>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</si>
  <si>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</si>
  <si>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</si>
  <si>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</si>
  <si>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</si>
  <si>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</si>
  <si>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</si>
  <si>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</si>
  <si>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</si>
  <si>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</si>
  <si>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</si>
  <si>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</si>
  <si>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</si>
  <si>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</si>
  <si>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2948</t>
  </si>
  <si>
    <t>2949</t>
  </si>
  <si>
    <t>2950</t>
  </si>
  <si>
    <t>2951</t>
  </si>
  <si>
    <t>2952</t>
  </si>
  <si>
    <t>2953</t>
  </si>
  <si>
    <t>2954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</si>
  <si>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</si>
  <si>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</si>
  <si>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</si>
  <si>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</si>
  <si>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</si>
  <si>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</si>
  <si>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</si>
  <si>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</si>
  <si>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</si>
  <si>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</si>
  <si>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</si>
  <si>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</si>
  <si>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2967</t>
  </si>
  <si>
    <t>2968</t>
  </si>
  <si>
    <t>2969</t>
  </si>
  <si>
    <t>2970</t>
  </si>
  <si>
    <t>2971</t>
  </si>
  <si>
    <t>2972</t>
  </si>
  <si>
    <t>2973</t>
  </si>
  <si>
    <t>2974</t>
  </si>
  <si>
    <t>2975</t>
  </si>
  <si>
    <t>2976</t>
  </si>
  <si>
    <t>2977</t>
  </si>
  <si>
    <t>2978</t>
  </si>
  <si>
    <t>2979</t>
  </si>
  <si>
    <t>2980</t>
  </si>
  <si>
    <t>2981</t>
  </si>
  <si>
    <t>2982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</si>
  <si>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</si>
  <si>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</si>
  <si>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</si>
  <si>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</si>
  <si>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</si>
  <si>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</si>
  <si>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</si>
  <si>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</si>
  <si>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</si>
  <si>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</si>
  <si>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</si>
  <si>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</si>
  <si>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</si>
  <si>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</si>
  <si>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</si>
  <si>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</si>
  <si>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</si>
  <si>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</si>
  <si>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</si>
  <si>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</si>
  <si>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</si>
  <si>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</si>
  <si>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</si>
  <si>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</si>
  <si>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</si>
  <si>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</si>
  <si>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</si>
  <si>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</si>
  <si>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</si>
  <si>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</si>
  <si>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</si>
  <si>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</si>
  <si>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</si>
  <si>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</si>
  <si>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</si>
  <si>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</si>
  <si>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</si>
  <si>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</si>
  <si>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</si>
  <si>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</si>
  <si>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</si>
  <si>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</si>
  <si>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</si>
  <si>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</si>
  <si>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</si>
  <si>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</si>
  <si>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</si>
  <si>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</si>
  <si>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</si>
  <si>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</si>
  <si>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</si>
  <si>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</si>
  <si>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</si>
  <si>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</si>
  <si>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</si>
  <si>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</si>
  <si>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</si>
  <si>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</si>
  <si>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</si>
  <si>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</si>
  <si>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</si>
  <si>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</si>
  <si>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</si>
  <si>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</si>
  <si>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</si>
  <si>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</si>
  <si>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</si>
  <si>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</si>
  <si>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</si>
  <si>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</si>
  <si>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</si>
  <si>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</si>
  <si>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</si>
  <si>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</si>
  <si>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</si>
  <si>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</si>
  <si>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</si>
  <si>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</si>
  <si>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</si>
  <si>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</si>
  <si>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</si>
  <si>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</si>
  <si>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</si>
  <si>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</si>
  <si>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</si>
  <si>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</si>
  <si>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3069</t>
  </si>
  <si>
    <t>3070</t>
  </si>
  <si>
    <t>3071</t>
  </si>
  <si>
    <t>3072</t>
  </si>
  <si>
    <t>3073</t>
  </si>
  <si>
    <t>3074</t>
  </si>
  <si>
    <t>3075</t>
  </si>
  <si>
    <t>3076</t>
  </si>
  <si>
    <t>3077</t>
  </si>
  <si>
    <t>3078</t>
  </si>
  <si>
    <t>3079</t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</si>
  <si>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</si>
  <si>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</si>
  <si>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</si>
  <si>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</si>
  <si>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</si>
  <si>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</si>
  <si>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</si>
  <si>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</si>
  <si>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</si>
  <si>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</si>
  <si>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</si>
  <si>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</si>
  <si>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3092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</si>
  <si>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</si>
  <si>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</si>
  <si>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</si>
  <si>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</si>
  <si>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</si>
  <si>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</si>
  <si>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</si>
  <si>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</si>
  <si>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</si>
  <si>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3110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</si>
  <si>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</si>
  <si>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</si>
  <si>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</si>
  <si>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</si>
  <si>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</si>
  <si>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</si>
  <si>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</si>
  <si>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</si>
  <si>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</si>
  <si>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3130</t>
  </si>
  <si>
    <t>3131</t>
  </si>
  <si>
    <t>3132</t>
  </si>
  <si>
    <t>3140</t>
  </si>
  <si>
    <t>3141</t>
  </si>
  <si>
    <t>3142</t>
  </si>
  <si>
    <t>3143</t>
  </si>
  <si>
    <t>3144</t>
  </si>
  <si>
    <t>3145</t>
  </si>
  <si>
    <t>3150</t>
  </si>
  <si>
    <t>3151</t>
  </si>
  <si>
    <t>3152</t>
  </si>
  <si>
    <t>3153</t>
  </si>
  <si>
    <t>3154</t>
  </si>
  <si>
    <t>3155</t>
  </si>
  <si>
    <t>3156</t>
  </si>
  <si>
    <t>3160</t>
  </si>
  <si>
    <t>3167</t>
  </si>
  <si>
    <t>3168</t>
  </si>
  <si>
    <t>3169</t>
  </si>
  <si>
    <t>3170</t>
  </si>
  <si>
    <t>3180</t>
  </si>
  <si>
    <t>3181</t>
  </si>
  <si>
    <t>3182</t>
  </si>
  <si>
    <t>3183</t>
  </si>
  <si>
    <t>3184</t>
  </si>
  <si>
    <t>3185</t>
  </si>
  <si>
    <t>3186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</si>
  <si>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</si>
  <si>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</si>
  <si>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</si>
  <si>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</si>
  <si>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</si>
  <si>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</si>
  <si>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</si>
  <si>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</si>
  <si>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</si>
  <si>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</si>
  <si>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</si>
  <si>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</si>
  <si>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</si>
  <si>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3203</t>
  </si>
  <si>
    <t>3215</t>
  </si>
  <si>
    <t>3219</t>
  </si>
  <si>
    <t>3220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</si>
  <si>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</si>
  <si>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</si>
  <si>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</si>
  <si>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</si>
  <si>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</si>
  <si>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</si>
  <si>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</si>
  <si>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</si>
  <si>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</si>
  <si>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</si>
  <si>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</si>
  <si>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</si>
  <si>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</si>
  <si>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</si>
  <si>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3245</t>
  </si>
  <si>
    <t>3246</t>
  </si>
  <si>
    <t>3247</t>
  </si>
  <si>
    <t>3248</t>
  </si>
  <si>
    <t>3249</t>
  </si>
  <si>
    <t>3250</t>
  </si>
  <si>
    <t>3251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</si>
  <si>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</si>
  <si>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</si>
  <si>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</si>
  <si>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</si>
  <si>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</si>
  <si>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</si>
  <si>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</si>
  <si>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</si>
  <si>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</si>
  <si>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</si>
  <si>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3263</t>
  </si>
  <si>
    <t>3264</t>
  </si>
  <si>
    <t>3265</t>
  </si>
  <si>
    <t>3266</t>
  </si>
  <si>
    <t>3267</t>
  </si>
  <si>
    <t xml:space="preserve">SOCCD Contract Ed ETP 24-0357 </t>
  </si>
  <si>
    <t>3270</t>
  </si>
  <si>
    <t>3271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</si>
  <si>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</si>
  <si>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</si>
  <si>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</si>
  <si>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</si>
  <si>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</si>
  <si>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</si>
  <si>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</si>
  <si>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</si>
  <si>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</si>
  <si>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</si>
  <si>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</si>
  <si>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3285</t>
  </si>
  <si>
    <t>3290</t>
  </si>
  <si>
    <t>3291</t>
  </si>
  <si>
    <t>Contract Edu - Program Income</t>
  </si>
  <si>
    <t>3300</t>
  </si>
  <si>
    <t>3310</t>
  </si>
  <si>
    <t>3311</t>
  </si>
  <si>
    <t>3312</t>
  </si>
  <si>
    <t>3325</t>
  </si>
  <si>
    <t>3326</t>
  </si>
  <si>
    <t>3327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</si>
  <si>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</si>
  <si>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</si>
  <si>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</si>
  <si>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</si>
  <si>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</si>
  <si>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</si>
  <si>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</si>
  <si>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</si>
  <si>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</si>
  <si>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</si>
  <si>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</si>
  <si>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3345</t>
  </si>
  <si>
    <t>3346</t>
  </si>
  <si>
    <t>3347</t>
  </si>
  <si>
    <t>3348</t>
  </si>
  <si>
    <t>3349</t>
  </si>
  <si>
    <t>3350</t>
  </si>
  <si>
    <t>3351</t>
  </si>
  <si>
    <t>3352</t>
  </si>
  <si>
    <t>3354</t>
  </si>
  <si>
    <t>3355</t>
  </si>
  <si>
    <t>3357</t>
  </si>
  <si>
    <t>3360</t>
  </si>
  <si>
    <t>3370</t>
  </si>
  <si>
    <t>3374</t>
  </si>
  <si>
    <t>3375</t>
  </si>
  <si>
    <t>3380</t>
  </si>
  <si>
    <t>3381</t>
  </si>
  <si>
    <t>3389</t>
  </si>
  <si>
    <t>3390</t>
  </si>
  <si>
    <t>3395</t>
  </si>
  <si>
    <t>3400</t>
  </si>
  <si>
    <t>3401</t>
  </si>
  <si>
    <t>3402</t>
  </si>
  <si>
    <t>Placeholder for future use</t>
  </si>
  <si>
    <t>3405</t>
  </si>
  <si>
    <t>3410</t>
  </si>
  <si>
    <t>3411</t>
  </si>
  <si>
    <t>3420</t>
  </si>
  <si>
    <t>3430</t>
  </si>
  <si>
    <t>3431</t>
  </si>
  <si>
    <t>3432</t>
  </si>
  <si>
    <t>3440</t>
  </si>
  <si>
    <t>3450</t>
  </si>
  <si>
    <t>3451</t>
  </si>
  <si>
    <t>3460</t>
  </si>
  <si>
    <t>3470</t>
  </si>
  <si>
    <t>3471</t>
  </si>
  <si>
    <t>3480</t>
  </si>
  <si>
    <t>3481</t>
  </si>
  <si>
    <t>3482</t>
  </si>
  <si>
    <t>3485</t>
  </si>
  <si>
    <t>3486</t>
  </si>
  <si>
    <t>3487</t>
  </si>
  <si>
    <t>3490</t>
  </si>
  <si>
    <t>3491</t>
  </si>
  <si>
    <t>3492</t>
  </si>
  <si>
    <t>3493</t>
  </si>
  <si>
    <t>3500</t>
  </si>
  <si>
    <t>3540</t>
  </si>
  <si>
    <t>3550</t>
  </si>
  <si>
    <t>3560</t>
  </si>
  <si>
    <t>3565</t>
  </si>
  <si>
    <t>3570</t>
  </si>
  <si>
    <t>3571</t>
  </si>
  <si>
    <t>3572</t>
  </si>
  <si>
    <t>3573</t>
  </si>
  <si>
    <t>3574</t>
  </si>
  <si>
    <t>3575</t>
  </si>
  <si>
    <t>3576</t>
  </si>
  <si>
    <t>3577</t>
  </si>
  <si>
    <t>3580</t>
  </si>
  <si>
    <t>3581</t>
  </si>
  <si>
    <t>3582</t>
  </si>
  <si>
    <t>3583</t>
  </si>
  <si>
    <t>3584</t>
  </si>
  <si>
    <t>3585</t>
  </si>
  <si>
    <t>3586</t>
  </si>
  <si>
    <t>3587</t>
  </si>
  <si>
    <t>3588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</si>
  <si>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</si>
  <si>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</si>
  <si>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</si>
  <si>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</si>
  <si>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</si>
  <si>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</si>
  <si>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</si>
  <si>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</si>
  <si>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</si>
  <si>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</si>
  <si>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</si>
  <si>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</si>
  <si>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</si>
  <si>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</si>
  <si>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</si>
  <si>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</si>
  <si>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</si>
  <si>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</si>
  <si>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</si>
  <si>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</si>
  <si>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</si>
  <si>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</si>
  <si>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</si>
  <si>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</si>
  <si>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</si>
  <si>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</si>
  <si>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</si>
  <si>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</si>
  <si>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</si>
  <si>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</si>
  <si>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</si>
  <si>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</si>
  <si>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</si>
  <si>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</si>
  <si>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</si>
  <si>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</si>
  <si>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</si>
  <si>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</si>
  <si>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</si>
  <si>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</si>
  <si>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</si>
  <si>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</si>
  <si>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</si>
  <si>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</si>
  <si>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</si>
  <si>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</si>
  <si>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</si>
  <si>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</si>
  <si>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</si>
  <si>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</si>
  <si>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</si>
  <si>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</si>
  <si>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</si>
  <si>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</si>
  <si>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</si>
  <si>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</si>
  <si>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</si>
  <si>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</si>
  <si>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</si>
  <si>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</si>
  <si>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</si>
  <si>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</si>
  <si>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</si>
  <si>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3658</t>
  </si>
  <si>
    <t>3659</t>
  </si>
  <si>
    <t>3660</t>
  </si>
  <si>
    <t>3665</t>
  </si>
  <si>
    <t>3670</t>
  </si>
  <si>
    <t>3671</t>
  </si>
  <si>
    <t>3672</t>
  </si>
  <si>
    <t>3673</t>
  </si>
  <si>
    <t>3674</t>
  </si>
  <si>
    <t>3675</t>
  </si>
  <si>
    <t>3676</t>
  </si>
  <si>
    <t>3677</t>
  </si>
  <si>
    <t>3678</t>
  </si>
  <si>
    <t>3679</t>
  </si>
  <si>
    <t>3680</t>
  </si>
  <si>
    <t>3681</t>
  </si>
  <si>
    <t>3682</t>
  </si>
  <si>
    <t>3683</t>
  </si>
  <si>
    <t>3684</t>
  </si>
  <si>
    <t>3690</t>
  </si>
  <si>
    <t>3691</t>
  </si>
  <si>
    <t>3700</t>
  </si>
  <si>
    <t>3701</t>
  </si>
  <si>
    <t>3702</t>
  </si>
  <si>
    <t>3709</t>
  </si>
  <si>
    <t>3710</t>
  </si>
  <si>
    <t>3711</t>
  </si>
  <si>
    <t>3712</t>
  </si>
  <si>
    <t>3719</t>
  </si>
  <si>
    <t>3720</t>
  </si>
  <si>
    <t>3721</t>
  </si>
  <si>
    <t>3725</t>
  </si>
  <si>
    <t>3726</t>
  </si>
  <si>
    <t>3727</t>
  </si>
  <si>
    <t>3728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</si>
  <si>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</si>
  <si>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</si>
  <si>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</si>
  <si>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</si>
  <si>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</si>
  <si>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</si>
  <si>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</si>
  <si>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</si>
  <si>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</si>
  <si>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</si>
  <si>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</si>
  <si>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</si>
  <si>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3742</t>
  </si>
  <si>
    <t>3744</t>
  </si>
  <si>
    <t>3745</t>
  </si>
  <si>
    <t>3746</t>
  </si>
  <si>
    <t>3747</t>
  </si>
  <si>
    <t>3748</t>
  </si>
  <si>
    <t>3749</t>
  </si>
  <si>
    <t>3750</t>
  </si>
  <si>
    <t>3751</t>
  </si>
  <si>
    <t>3752</t>
  </si>
  <si>
    <t>Advanced Mfg Prgrm Implmt Grnt</t>
  </si>
  <si>
    <t>3755</t>
  </si>
  <si>
    <t>3756</t>
  </si>
  <si>
    <t>3760</t>
  </si>
  <si>
    <t>3770</t>
  </si>
  <si>
    <t>3771</t>
  </si>
  <si>
    <t>3772</t>
  </si>
  <si>
    <t>3773</t>
  </si>
  <si>
    <t>3774</t>
  </si>
  <si>
    <t>3775</t>
  </si>
  <si>
    <t>3776</t>
  </si>
  <si>
    <t>3777</t>
  </si>
  <si>
    <t>3778</t>
  </si>
  <si>
    <t>3779</t>
  </si>
  <si>
    <t>3780</t>
  </si>
  <si>
    <t>3781</t>
  </si>
  <si>
    <t>3782</t>
  </si>
  <si>
    <t>3783</t>
  </si>
  <si>
    <t>3784</t>
  </si>
  <si>
    <t>SAC Health Sciences Closeout</t>
  </si>
  <si>
    <t>3785</t>
  </si>
  <si>
    <t>DMC Relocation</t>
  </si>
  <si>
    <t>3786</t>
  </si>
  <si>
    <t>CJA Ground Swales Restoration</t>
  </si>
  <si>
    <t>3787</t>
  </si>
  <si>
    <t>SAC Weight Room</t>
  </si>
  <si>
    <t>3788</t>
  </si>
  <si>
    <t>SCC Microgrid Feasibility Stud</t>
  </si>
  <si>
    <t>3789</t>
  </si>
  <si>
    <t>SAC Bldg L Elevator Modernztn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</si>
  <si>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</si>
  <si>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</si>
  <si>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</si>
  <si>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</si>
  <si>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</si>
  <si>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</si>
  <si>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</si>
  <si>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</si>
  <si>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</si>
  <si>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</si>
  <si>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</si>
  <si>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</si>
  <si>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</si>
  <si>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</si>
  <si>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</si>
  <si>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</si>
  <si>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</si>
  <si>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</si>
  <si>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</si>
  <si>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</si>
  <si>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3999</t>
  </si>
  <si>
    <t>4000</t>
  </si>
  <si>
    <t>4022</t>
  </si>
  <si>
    <t>4023</t>
  </si>
  <si>
    <t>4024</t>
  </si>
  <si>
    <t>4032</t>
  </si>
  <si>
    <t>4033</t>
  </si>
  <si>
    <t>4042</t>
  </si>
  <si>
    <t>4045</t>
  </si>
  <si>
    <t>4052</t>
  </si>
  <si>
    <t>4053</t>
  </si>
  <si>
    <t>4069</t>
  </si>
  <si>
    <t>4070</t>
  </si>
  <si>
    <t>4071</t>
  </si>
  <si>
    <t>4074</t>
  </si>
  <si>
    <t>4079</t>
  </si>
  <si>
    <t>4081</t>
  </si>
  <si>
    <t>4082</t>
  </si>
  <si>
    <t>4084</t>
  </si>
  <si>
    <t>4085</t>
  </si>
  <si>
    <t>4092</t>
  </si>
  <si>
    <t>4093</t>
  </si>
  <si>
    <t>4094</t>
  </si>
  <si>
    <t>4095</t>
  </si>
  <si>
    <t>4113</t>
  </si>
  <si>
    <t>4120</t>
  </si>
  <si>
    <t>4121</t>
  </si>
  <si>
    <t>4124</t>
  </si>
  <si>
    <t>4126</t>
  </si>
  <si>
    <t>4133</t>
  </si>
  <si>
    <t>4141</t>
  </si>
  <si>
    <t>4142</t>
  </si>
  <si>
    <t>4152</t>
  </si>
  <si>
    <t>4153</t>
  </si>
  <si>
    <t>4154</t>
  </si>
  <si>
    <t>4155</t>
  </si>
  <si>
    <t>4157</t>
  </si>
  <si>
    <t>4158</t>
  </si>
  <si>
    <t>4159</t>
  </si>
  <si>
    <t>4161</t>
  </si>
  <si>
    <t>4162</t>
  </si>
  <si>
    <t>4163</t>
  </si>
  <si>
    <t>4164</t>
  </si>
  <si>
    <t>4166</t>
  </si>
  <si>
    <t>4167</t>
  </si>
  <si>
    <t>4173</t>
  </si>
  <si>
    <t>4176</t>
  </si>
  <si>
    <t>4177</t>
  </si>
  <si>
    <t>4182</t>
  </si>
  <si>
    <t>4183</t>
  </si>
  <si>
    <t>4191</t>
  </si>
  <si>
    <t>4192</t>
  </si>
  <si>
    <t>4198</t>
  </si>
  <si>
    <t>4199</t>
  </si>
  <si>
    <t>4201</t>
  </si>
  <si>
    <t>4203</t>
  </si>
  <si>
    <t>4205</t>
  </si>
  <si>
    <t>4222</t>
  </si>
  <si>
    <t>4251</t>
  </si>
  <si>
    <t>4264</t>
  </si>
  <si>
    <t>4266</t>
  </si>
  <si>
    <t>4268</t>
  </si>
  <si>
    <t>4269</t>
  </si>
  <si>
    <t>4272</t>
  </si>
  <si>
    <t>4275</t>
  </si>
  <si>
    <t>4276</t>
  </si>
  <si>
    <t>4278</t>
  </si>
  <si>
    <t>4282</t>
  </si>
  <si>
    <t>4293</t>
  </si>
  <si>
    <t>4304</t>
  </si>
  <si>
    <t>4311</t>
  </si>
  <si>
    <t>4800</t>
  </si>
  <si>
    <t>4801</t>
  </si>
  <si>
    <t>4802</t>
  </si>
  <si>
    <t>4803</t>
  </si>
  <si>
    <t>4804</t>
  </si>
  <si>
    <t>4805</t>
  </si>
  <si>
    <t>4806</t>
  </si>
  <si>
    <t>4807</t>
  </si>
  <si>
    <t>Mapping Articulated Pathway FA</t>
  </si>
  <si>
    <t>4811</t>
  </si>
  <si>
    <t>4812</t>
  </si>
  <si>
    <t>4815</t>
  </si>
  <si>
    <t>4827</t>
  </si>
  <si>
    <t>4839</t>
  </si>
  <si>
    <t>4999</t>
  </si>
  <si>
    <t>6105</t>
  </si>
  <si>
    <t>6110</t>
  </si>
  <si>
    <t>6120</t>
  </si>
  <si>
    <t>6130</t>
  </si>
  <si>
    <t>6140</t>
  </si>
  <si>
    <t>6150</t>
  </si>
  <si>
    <t>6160</t>
  </si>
  <si>
    <t>6170</t>
  </si>
  <si>
    <t>6180</t>
  </si>
  <si>
    <t>6190</t>
  </si>
  <si>
    <t>6210</t>
  </si>
  <si>
    <t>6220</t>
  </si>
  <si>
    <t>6230</t>
  </si>
  <si>
    <t>6240</t>
  </si>
  <si>
    <t>6250</t>
  </si>
  <si>
    <t>6255</t>
  </si>
  <si>
    <t>6260</t>
  </si>
  <si>
    <t>6270</t>
  </si>
  <si>
    <t>6280</t>
  </si>
  <si>
    <t>6290</t>
  </si>
  <si>
    <t>6300</t>
  </si>
  <si>
    <t>6310</t>
  </si>
  <si>
    <t>6315</t>
  </si>
  <si>
    <t>6320</t>
  </si>
  <si>
    <t>6510</t>
  </si>
  <si>
    <t>6520</t>
  </si>
  <si>
    <t>6530</t>
  </si>
  <si>
    <t>6540</t>
  </si>
  <si>
    <t>6550</t>
  </si>
  <si>
    <t>6560</t>
  </si>
  <si>
    <t>6570</t>
  </si>
  <si>
    <t>6580</t>
  </si>
  <si>
    <t>6590</t>
  </si>
  <si>
    <t>6610</t>
  </si>
  <si>
    <t>6620</t>
  </si>
  <si>
    <t>6630</t>
  </si>
  <si>
    <t>6640</t>
  </si>
  <si>
    <t>6650</t>
  </si>
  <si>
    <t>6660</t>
  </si>
  <si>
    <t>6670</t>
  </si>
  <si>
    <t>6680</t>
  </si>
  <si>
    <t>6690</t>
  </si>
  <si>
    <t>6700</t>
  </si>
  <si>
    <t>6910</t>
  </si>
  <si>
    <t>6911</t>
  </si>
  <si>
    <t>6912</t>
  </si>
  <si>
    <t>6915</t>
  </si>
  <si>
    <t>6920</t>
  </si>
  <si>
    <t>6940</t>
  </si>
  <si>
    <t>6941</t>
  </si>
  <si>
    <t>6950</t>
  </si>
  <si>
    <t>6951</t>
  </si>
  <si>
    <t>6952</t>
  </si>
  <si>
    <t>6953</t>
  </si>
  <si>
    <t>6954</t>
  </si>
  <si>
    <t>6955</t>
  </si>
  <si>
    <t>6959</t>
  </si>
  <si>
    <t>6960</t>
  </si>
  <si>
    <t>6970</t>
  </si>
  <si>
    <t>6971</t>
  </si>
  <si>
    <t>6980</t>
  </si>
  <si>
    <t>6981</t>
  </si>
  <si>
    <t>6985</t>
  </si>
  <si>
    <t>6990</t>
  </si>
  <si>
    <t>7005</t>
  </si>
  <si>
    <t>7006</t>
  </si>
  <si>
    <t>7007</t>
  </si>
  <si>
    <t>7009</t>
  </si>
  <si>
    <t>7010</t>
  </si>
  <si>
    <t>7020</t>
  </si>
  <si>
    <t>7030</t>
  </si>
  <si>
    <t>7040</t>
  </si>
  <si>
    <t>7050</t>
  </si>
  <si>
    <t>7060</t>
  </si>
  <si>
    <t>7065</t>
  </si>
  <si>
    <t>7070</t>
  </si>
  <si>
    <t>7080</t>
  </si>
  <si>
    <t>7090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</si>
  <si>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</si>
  <si>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</si>
  <si>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</si>
  <si>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</si>
  <si>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</si>
  <si>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</si>
  <si>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</si>
  <si>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</si>
  <si>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</si>
  <si>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7210</t>
  </si>
  <si>
    <t>7220</t>
  </si>
  <si>
    <t>7230</t>
  </si>
  <si>
    <t>7240</t>
  </si>
  <si>
    <t>7250</t>
  </si>
  <si>
    <t>7260</t>
  </si>
  <si>
    <t>7270</t>
  </si>
  <si>
    <t>7280</t>
  </si>
  <si>
    <t>7290</t>
  </si>
  <si>
    <t>7294</t>
  </si>
  <si>
    <t>7295</t>
  </si>
  <si>
    <t>7300</t>
  </si>
  <si>
    <t>7310</t>
  </si>
  <si>
    <t>7320</t>
  </si>
  <si>
    <t>7330</t>
  </si>
  <si>
    <t>7340</t>
  </si>
  <si>
    <t>7370</t>
  </si>
  <si>
    <t>7372</t>
  </si>
  <si>
    <t>7410</t>
  </si>
  <si>
    <t>7420</t>
  </si>
  <si>
    <t>7430</t>
  </si>
  <si>
    <t>7440</t>
  </si>
  <si>
    <t>7450</t>
  </si>
  <si>
    <t>7460</t>
  </si>
  <si>
    <t>7470</t>
  </si>
  <si>
    <t>7480</t>
  </si>
  <si>
    <t>7490</t>
  </si>
  <si>
    <t>7510</t>
  </si>
  <si>
    <t>7520</t>
  </si>
  <si>
    <t>7530</t>
  </si>
  <si>
    <t>7540</t>
  </si>
  <si>
    <t>7550</t>
  </si>
  <si>
    <t>7560</t>
  </si>
  <si>
    <t>7610</t>
  </si>
  <si>
    <t>7620</t>
  </si>
  <si>
    <t>7630</t>
  </si>
  <si>
    <t>7640</t>
  </si>
  <si>
    <t>7645</t>
  </si>
  <si>
    <t>7650</t>
  </si>
  <si>
    <t>7655</t>
  </si>
  <si>
    <t>7660</t>
  </si>
  <si>
    <t>7665</t>
  </si>
  <si>
    <t>7670</t>
  </si>
  <si>
    <t>7671</t>
  </si>
  <si>
    <t>7672</t>
  </si>
  <si>
    <t>7673</t>
  </si>
  <si>
    <t>7675</t>
  </si>
  <si>
    <t>7680</t>
  </si>
  <si>
    <t>7685</t>
  </si>
  <si>
    <t>7690</t>
  </si>
  <si>
    <t>7692</t>
  </si>
  <si>
    <t>7695</t>
  </si>
  <si>
    <t>7710</t>
  </si>
  <si>
    <t>7711</t>
  </si>
  <si>
    <t>7715</t>
  </si>
  <si>
    <t>7720</t>
  </si>
  <si>
    <t>7721</t>
  </si>
  <si>
    <t>7725</t>
  </si>
  <si>
    <t>7730</t>
  </si>
  <si>
    <t>7735</t>
  </si>
  <si>
    <t>7740</t>
  </si>
  <si>
    <t>7745</t>
  </si>
  <si>
    <t>7750</t>
  </si>
  <si>
    <t>7755</t>
  </si>
  <si>
    <t>7760</t>
  </si>
  <si>
    <t>7765</t>
  </si>
  <si>
    <t>7770</t>
  </si>
  <si>
    <t>7775</t>
  </si>
  <si>
    <t>7780</t>
  </si>
  <si>
    <t>7805</t>
  </si>
  <si>
    <t>7810</t>
  </si>
  <si>
    <t>7815</t>
  </si>
  <si>
    <t>7820</t>
  </si>
  <si>
    <t>7825</t>
  </si>
  <si>
    <t>7830</t>
  </si>
  <si>
    <t>7835</t>
  </si>
  <si>
    <t>7840</t>
  </si>
  <si>
    <t>7845</t>
  </si>
  <si>
    <t>7850</t>
  </si>
  <si>
    <t>7855</t>
  </si>
  <si>
    <t>7860</t>
  </si>
  <si>
    <t>7865</t>
  </si>
  <si>
    <t>7870</t>
  </si>
  <si>
    <t>7875</t>
  </si>
  <si>
    <t>7876</t>
  </si>
  <si>
    <t>7880</t>
  </si>
  <si>
    <t>7882</t>
  </si>
  <si>
    <t>7885</t>
  </si>
  <si>
    <t>7888</t>
  </si>
  <si>
    <t>7890</t>
  </si>
  <si>
    <t>7895</t>
  </si>
  <si>
    <t>7900</t>
  </si>
  <si>
    <t>7905</t>
  </si>
  <si>
    <t>7910</t>
  </si>
  <si>
    <t>7975</t>
  </si>
  <si>
    <t>8005</t>
  </si>
  <si>
    <t>8010</t>
  </si>
  <si>
    <t>8015</t>
  </si>
  <si>
    <t>8020</t>
  </si>
  <si>
    <t>8023</t>
  </si>
  <si>
    <t>8025</t>
  </si>
  <si>
    <t>8026</t>
  </si>
  <si>
    <t>8027</t>
  </si>
  <si>
    <t>8028</t>
  </si>
  <si>
    <t>8029</t>
  </si>
  <si>
    <t>8030</t>
  </si>
  <si>
    <t>8031</t>
  </si>
  <si>
    <t>8032</t>
  </si>
  <si>
    <t>8033</t>
  </si>
  <si>
    <t>8034</t>
  </si>
  <si>
    <t>8035</t>
  </si>
  <si>
    <t>8036</t>
  </si>
  <si>
    <t>8037</t>
  </si>
  <si>
    <t>8038</t>
  </si>
  <si>
    <t>8039</t>
  </si>
  <si>
    <t>8040</t>
  </si>
  <si>
    <t>8041</t>
  </si>
  <si>
    <t>8042</t>
  </si>
  <si>
    <t>8043</t>
  </si>
  <si>
    <t>8044</t>
  </si>
  <si>
    <t>8045</t>
  </si>
  <si>
    <t>8046</t>
  </si>
  <si>
    <t>8047</t>
  </si>
  <si>
    <t>8048</t>
  </si>
  <si>
    <t>8049</t>
  </si>
  <si>
    <t>8050</t>
  </si>
  <si>
    <t>8051</t>
  </si>
  <si>
    <t>8052</t>
  </si>
  <si>
    <t>8055</t>
  </si>
  <si>
    <t>8060</t>
  </si>
  <si>
    <t>8063</t>
  </si>
  <si>
    <t>8064</t>
  </si>
  <si>
    <t>8065</t>
  </si>
  <si>
    <t>8068</t>
  </si>
  <si>
    <t>8070</t>
  </si>
  <si>
    <t>8071</t>
  </si>
  <si>
    <t>8072</t>
  </si>
  <si>
    <t>8075</t>
  </si>
  <si>
    <t>8077</t>
  </si>
  <si>
    <t>8080</t>
  </si>
  <si>
    <t>8084</t>
  </si>
  <si>
    <t>8085</t>
  </si>
  <si>
    <t>8086</t>
  </si>
  <si>
    <t>8100</t>
  </si>
  <si>
    <t>8101</t>
  </si>
  <si>
    <t>8102</t>
  </si>
  <si>
    <t>8105</t>
  </si>
  <si>
    <t>8110</t>
  </si>
  <si>
    <t>8115</t>
  </si>
  <si>
    <t>8120</t>
  </si>
  <si>
    <t>8121</t>
  </si>
  <si>
    <t>8200</t>
  </si>
  <si>
    <t>8205</t>
  </si>
  <si>
    <t>8210</t>
  </si>
  <si>
    <t>8215</t>
  </si>
  <si>
    <t>8220</t>
  </si>
  <si>
    <t>8225</t>
  </si>
  <si>
    <t>8240</t>
  </si>
  <si>
    <t>8245</t>
  </si>
  <si>
    <t>8248</t>
  </si>
  <si>
    <t>8249</t>
  </si>
  <si>
    <t>8250</t>
  </si>
  <si>
    <t>8260</t>
  </si>
  <si>
    <t>8262</t>
  </si>
  <si>
    <t>8264</t>
  </si>
  <si>
    <t>8265</t>
  </si>
  <si>
    <t>8271</t>
  </si>
  <si>
    <t>8272</t>
  </si>
  <si>
    <t>8275</t>
  </si>
  <si>
    <t>8276</t>
  </si>
  <si>
    <t>8299</t>
  </si>
  <si>
    <t>8300</t>
  </si>
  <si>
    <t>8301</t>
  </si>
  <si>
    <t>8302</t>
  </si>
  <si>
    <t>8303</t>
  </si>
  <si>
    <t>8304</t>
  </si>
  <si>
    <t>8305</t>
  </si>
  <si>
    <t>8306</t>
  </si>
  <si>
    <t>8307</t>
  </si>
  <si>
    <t>8308</t>
  </si>
  <si>
    <t>8309</t>
  </si>
  <si>
    <t>8310</t>
  </si>
  <si>
    <t>8311</t>
  </si>
  <si>
    <t>8312</t>
  </si>
  <si>
    <t>8313</t>
  </si>
  <si>
    <t>8315</t>
  </si>
  <si>
    <t>8316</t>
  </si>
  <si>
    <t>SAC MEDLIFE</t>
  </si>
  <si>
    <t>8318</t>
  </si>
  <si>
    <t>8320</t>
  </si>
  <si>
    <t>8321</t>
  </si>
  <si>
    <t>8323</t>
  </si>
  <si>
    <t>8325</t>
  </si>
  <si>
    <t>8326</t>
  </si>
  <si>
    <t>8327</t>
  </si>
  <si>
    <t>8328</t>
  </si>
  <si>
    <t>8329</t>
  </si>
  <si>
    <t>8330</t>
  </si>
  <si>
    <t>8331</t>
  </si>
  <si>
    <t>8332</t>
  </si>
  <si>
    <t>8333</t>
  </si>
  <si>
    <t>8334</t>
  </si>
  <si>
    <t>SAC Drama Club</t>
  </si>
  <si>
    <t>8335</t>
  </si>
  <si>
    <t>8340</t>
  </si>
  <si>
    <t>8342</t>
  </si>
  <si>
    <t>8343</t>
  </si>
  <si>
    <t>8344</t>
  </si>
  <si>
    <t>8345</t>
  </si>
  <si>
    <t>8346</t>
  </si>
  <si>
    <t>SAC Environmental Club</t>
  </si>
  <si>
    <t>8349</t>
  </si>
  <si>
    <t>8350</t>
  </si>
  <si>
    <t>8351</t>
  </si>
  <si>
    <t>8354</t>
  </si>
  <si>
    <t>8355</t>
  </si>
  <si>
    <t>8356</t>
  </si>
  <si>
    <t>8357</t>
  </si>
  <si>
    <t>8358</t>
  </si>
  <si>
    <t>8359</t>
  </si>
  <si>
    <t>8360</t>
  </si>
  <si>
    <t>8363</t>
  </si>
  <si>
    <t>8364</t>
  </si>
  <si>
    <t>8365</t>
  </si>
  <si>
    <t>8366</t>
  </si>
  <si>
    <t>8367</t>
  </si>
  <si>
    <t>8368</t>
  </si>
  <si>
    <t>8369</t>
  </si>
  <si>
    <t>8370</t>
  </si>
  <si>
    <t>8371</t>
  </si>
  <si>
    <t>8372</t>
  </si>
  <si>
    <t>8373</t>
  </si>
  <si>
    <t>8374</t>
  </si>
  <si>
    <t>8375</t>
  </si>
  <si>
    <t>8376</t>
  </si>
  <si>
    <t>8377</t>
  </si>
  <si>
    <t>8378</t>
  </si>
  <si>
    <t>8380</t>
  </si>
  <si>
    <t>8382</t>
  </si>
  <si>
    <t>8383</t>
  </si>
  <si>
    <t>8384</t>
  </si>
  <si>
    <t>8385</t>
  </si>
  <si>
    <t>8389</t>
  </si>
  <si>
    <t>8390</t>
  </si>
  <si>
    <t>8391</t>
  </si>
  <si>
    <t>8392</t>
  </si>
  <si>
    <t>8393</t>
  </si>
  <si>
    <t>8394</t>
  </si>
  <si>
    <t>8395</t>
  </si>
  <si>
    <t>8396</t>
  </si>
  <si>
    <t>8397</t>
  </si>
  <si>
    <t>8398</t>
  </si>
  <si>
    <t>8399</t>
  </si>
  <si>
    <t>8400</t>
  </si>
  <si>
    <t>8401</t>
  </si>
  <si>
    <t>8402</t>
  </si>
  <si>
    <t>8403</t>
  </si>
  <si>
    <t>8404</t>
  </si>
  <si>
    <t>8405</t>
  </si>
  <si>
    <t>8406</t>
  </si>
  <si>
    <t>8407</t>
  </si>
  <si>
    <t>8408</t>
  </si>
  <si>
    <t>8409</t>
  </si>
  <si>
    <t>8410</t>
  </si>
  <si>
    <t>8411</t>
  </si>
  <si>
    <t>8412</t>
  </si>
  <si>
    <t>8413</t>
  </si>
  <si>
    <t>8414</t>
  </si>
  <si>
    <t>8415</t>
  </si>
  <si>
    <t>8416</t>
  </si>
  <si>
    <t>8417</t>
  </si>
  <si>
    <t>8418</t>
  </si>
  <si>
    <t>8419</t>
  </si>
  <si>
    <t>8420</t>
  </si>
  <si>
    <t>8421</t>
  </si>
  <si>
    <t>8422</t>
  </si>
  <si>
    <t>8423</t>
  </si>
  <si>
    <t>8424</t>
  </si>
  <si>
    <t>8425</t>
  </si>
  <si>
    <t>8426</t>
  </si>
  <si>
    <t>8427</t>
  </si>
  <si>
    <t>8428</t>
  </si>
  <si>
    <t>8429</t>
  </si>
  <si>
    <t>8430</t>
  </si>
  <si>
    <t>8431</t>
  </si>
  <si>
    <t>8432</t>
  </si>
  <si>
    <t>8433</t>
  </si>
  <si>
    <t>8434</t>
  </si>
  <si>
    <t>8435</t>
  </si>
  <si>
    <t>8436</t>
  </si>
  <si>
    <t>8437</t>
  </si>
  <si>
    <t>8438</t>
  </si>
  <si>
    <t>8439</t>
  </si>
  <si>
    <t>8440</t>
  </si>
  <si>
    <t>8441</t>
  </si>
  <si>
    <t>8442</t>
  </si>
  <si>
    <t>8443</t>
  </si>
  <si>
    <t>8444</t>
  </si>
  <si>
    <t>8445</t>
  </si>
  <si>
    <t>8446</t>
  </si>
  <si>
    <t>8447</t>
  </si>
  <si>
    <t>8448</t>
  </si>
  <si>
    <t>8449</t>
  </si>
  <si>
    <t>8450</t>
  </si>
  <si>
    <t>8451</t>
  </si>
  <si>
    <t>8452</t>
  </si>
  <si>
    <t>8453</t>
  </si>
  <si>
    <t>8454</t>
  </si>
  <si>
    <t>8455</t>
  </si>
  <si>
    <t>8456</t>
  </si>
  <si>
    <t>8457</t>
  </si>
  <si>
    <t>8458</t>
  </si>
  <si>
    <t>8459</t>
  </si>
  <si>
    <t>8460</t>
  </si>
  <si>
    <t>8461</t>
  </si>
  <si>
    <t>8462</t>
  </si>
  <si>
    <t>8463</t>
  </si>
  <si>
    <t>8464</t>
  </si>
  <si>
    <t>8465</t>
  </si>
  <si>
    <t>8466</t>
  </si>
  <si>
    <t>8467</t>
  </si>
  <si>
    <t>8468</t>
  </si>
  <si>
    <t>8469</t>
  </si>
  <si>
    <t>8470</t>
  </si>
  <si>
    <t>8471</t>
  </si>
  <si>
    <t>8472</t>
  </si>
  <si>
    <t>8473</t>
  </si>
  <si>
    <t>8474</t>
  </si>
  <si>
    <t>8475</t>
  </si>
  <si>
    <t>8476</t>
  </si>
  <si>
    <t>8477</t>
  </si>
  <si>
    <t>8478</t>
  </si>
  <si>
    <t>8479</t>
  </si>
  <si>
    <t>8480</t>
  </si>
  <si>
    <t>8481</t>
  </si>
  <si>
    <t>8482</t>
  </si>
  <si>
    <t>8483</t>
  </si>
  <si>
    <t>8484</t>
  </si>
  <si>
    <t>8485</t>
  </si>
  <si>
    <t>8486</t>
  </si>
  <si>
    <t>8487</t>
  </si>
  <si>
    <t>8488</t>
  </si>
  <si>
    <t>8489</t>
  </si>
  <si>
    <t>8490</t>
  </si>
  <si>
    <t>8491</t>
  </si>
  <si>
    <t>8492</t>
  </si>
  <si>
    <t>8493</t>
  </si>
  <si>
    <t>8494</t>
  </si>
  <si>
    <t>8495</t>
  </si>
  <si>
    <t>8496</t>
  </si>
  <si>
    <t>8497</t>
  </si>
  <si>
    <t>8498</t>
  </si>
  <si>
    <t>8499</t>
  </si>
  <si>
    <t>8500</t>
  </si>
  <si>
    <t>8501</t>
  </si>
  <si>
    <t>SCC Step to Sobriety</t>
  </si>
  <si>
    <t>8502</t>
  </si>
  <si>
    <t>8505</t>
  </si>
  <si>
    <t>8506</t>
  </si>
  <si>
    <t>8510</t>
  </si>
  <si>
    <t>8512</t>
  </si>
  <si>
    <t>8515</t>
  </si>
  <si>
    <t>8520</t>
  </si>
  <si>
    <t>8522</t>
  </si>
  <si>
    <t>8523</t>
  </si>
  <si>
    <t>8525</t>
  </si>
  <si>
    <t>8530</t>
  </si>
  <si>
    <t>8532</t>
  </si>
  <si>
    <t>8535</t>
  </si>
  <si>
    <t>8540</t>
  </si>
  <si>
    <t>8542</t>
  </si>
  <si>
    <t>8545</t>
  </si>
  <si>
    <t>8550</t>
  </si>
  <si>
    <t>8552</t>
  </si>
  <si>
    <t>8553</t>
  </si>
  <si>
    <t>8555</t>
  </si>
  <si>
    <t>8559</t>
  </si>
  <si>
    <t>8560</t>
  </si>
  <si>
    <t>8562</t>
  </si>
  <si>
    <t>8563</t>
  </si>
  <si>
    <t>8564</t>
  </si>
  <si>
    <t>8565</t>
  </si>
  <si>
    <t>8570</t>
  </si>
  <si>
    <t>8572</t>
  </si>
  <si>
    <t>8575</t>
  </si>
  <si>
    <t>8580</t>
  </si>
  <si>
    <t>8582</t>
  </si>
  <si>
    <t>8585</t>
  </si>
  <si>
    <t>8590</t>
  </si>
  <si>
    <t>8592</t>
  </si>
  <si>
    <t>8593</t>
  </si>
  <si>
    <t>8594</t>
  </si>
  <si>
    <t>8595</t>
  </si>
  <si>
    <t>8600</t>
  </si>
  <si>
    <t>8602</t>
  </si>
  <si>
    <t>8603</t>
  </si>
  <si>
    <t>8604</t>
  </si>
  <si>
    <t>8605</t>
  </si>
  <si>
    <t>8606</t>
  </si>
  <si>
    <t>8607</t>
  </si>
  <si>
    <t>8608</t>
  </si>
  <si>
    <t>8610</t>
  </si>
  <si>
    <t>8611</t>
  </si>
  <si>
    <t>8612</t>
  </si>
  <si>
    <t>8615</t>
  </si>
  <si>
    <t>8620</t>
  </si>
  <si>
    <t>8622</t>
  </si>
  <si>
    <t>8625</t>
  </si>
  <si>
    <t>8630</t>
  </si>
  <si>
    <t>8631</t>
  </si>
  <si>
    <t>8632</t>
  </si>
  <si>
    <t>8635</t>
  </si>
  <si>
    <t>8637</t>
  </si>
  <si>
    <t>8638</t>
  </si>
  <si>
    <t>8639</t>
  </si>
  <si>
    <t>8640</t>
  </si>
  <si>
    <t>8641</t>
  </si>
  <si>
    <t>8642</t>
  </si>
  <si>
    <t>8643</t>
  </si>
  <si>
    <t>8645</t>
  </si>
  <si>
    <t>8650</t>
  </si>
  <si>
    <t>8652</t>
  </si>
  <si>
    <t>8655</t>
  </si>
  <si>
    <t>8660</t>
  </si>
  <si>
    <t>8662</t>
  </si>
  <si>
    <t>8665</t>
  </si>
  <si>
    <t>8670</t>
  </si>
  <si>
    <t>8672</t>
  </si>
  <si>
    <t>8675</t>
  </si>
  <si>
    <t>8677</t>
  </si>
  <si>
    <t>8680</t>
  </si>
  <si>
    <t>8682</t>
  </si>
  <si>
    <t>8685</t>
  </si>
  <si>
    <t>8687</t>
  </si>
  <si>
    <t>8690</t>
  </si>
  <si>
    <t>8691</t>
  </si>
  <si>
    <t>8692</t>
  </si>
  <si>
    <t>8693</t>
  </si>
  <si>
    <t>8694</t>
  </si>
  <si>
    <t>8695</t>
  </si>
  <si>
    <t>8697</t>
  </si>
  <si>
    <t>8698</t>
  </si>
  <si>
    <t>8699</t>
  </si>
  <si>
    <t>8700</t>
  </si>
  <si>
    <t>8701</t>
  </si>
  <si>
    <t>8702</t>
  </si>
  <si>
    <t>8703</t>
  </si>
  <si>
    <t>8704</t>
  </si>
  <si>
    <t>8705</t>
  </si>
  <si>
    <t>8706</t>
  </si>
  <si>
    <t>8707</t>
  </si>
  <si>
    <t>8708</t>
  </si>
  <si>
    <t>8709</t>
  </si>
  <si>
    <t>8710</t>
  </si>
  <si>
    <t>8711</t>
  </si>
  <si>
    <t>8712</t>
  </si>
  <si>
    <t>8713</t>
  </si>
  <si>
    <t>8714</t>
  </si>
  <si>
    <t>8715</t>
  </si>
  <si>
    <t>8718</t>
  </si>
  <si>
    <t>8720</t>
  </si>
  <si>
    <t>8721</t>
  </si>
  <si>
    <t>8722</t>
  </si>
  <si>
    <t>8723</t>
  </si>
  <si>
    <t>8725</t>
  </si>
  <si>
    <t>8730</t>
  </si>
  <si>
    <t>8732</t>
  </si>
  <si>
    <t>8735</t>
  </si>
  <si>
    <t>8736</t>
  </si>
  <si>
    <t>8737</t>
  </si>
  <si>
    <t>8740</t>
  </si>
  <si>
    <t>8741</t>
  </si>
  <si>
    <t>8742</t>
  </si>
  <si>
    <t>8743</t>
  </si>
  <si>
    <t>8744</t>
  </si>
  <si>
    <t>8745</t>
  </si>
  <si>
    <t>8747</t>
  </si>
  <si>
    <t>8748</t>
  </si>
  <si>
    <t>8750</t>
  </si>
  <si>
    <t>8751</t>
  </si>
  <si>
    <t>8752</t>
  </si>
  <si>
    <t>8753</t>
  </si>
  <si>
    <t>8755</t>
  </si>
  <si>
    <t>8760</t>
  </si>
  <si>
    <t>8762</t>
  </si>
  <si>
    <t>8765</t>
  </si>
  <si>
    <t>8770</t>
  </si>
  <si>
    <t>8771</t>
  </si>
  <si>
    <t>8772</t>
  </si>
  <si>
    <t>8775</t>
  </si>
  <si>
    <t>8780</t>
  </si>
  <si>
    <t>8782</t>
  </si>
  <si>
    <t>8785</t>
  </si>
  <si>
    <t>8790</t>
  </si>
  <si>
    <t>8792</t>
  </si>
  <si>
    <t>8795</t>
  </si>
  <si>
    <t>8800</t>
  </si>
  <si>
    <t>8801</t>
  </si>
  <si>
    <t>8802</t>
  </si>
  <si>
    <t>8803</t>
  </si>
  <si>
    <t>8805</t>
  </si>
  <si>
    <t>8808</t>
  </si>
  <si>
    <t>8810</t>
  </si>
  <si>
    <t>8811</t>
  </si>
  <si>
    <t>8812</t>
  </si>
  <si>
    <t>8813</t>
  </si>
  <si>
    <t>8814</t>
  </si>
  <si>
    <t>8815</t>
  </si>
  <si>
    <t>8816</t>
  </si>
  <si>
    <t>8817</t>
  </si>
  <si>
    <t>SCC Future Doctors of America</t>
  </si>
  <si>
    <t>8820</t>
  </si>
  <si>
    <t>8822</t>
  </si>
  <si>
    <t>8825</t>
  </si>
  <si>
    <t>8829</t>
  </si>
  <si>
    <t>8830</t>
  </si>
  <si>
    <t>8831</t>
  </si>
  <si>
    <t>8832</t>
  </si>
  <si>
    <t>8833</t>
  </si>
  <si>
    <t>8834</t>
  </si>
  <si>
    <t>8835</t>
  </si>
  <si>
    <t>8839</t>
  </si>
  <si>
    <t>8840</t>
  </si>
  <si>
    <t>8841</t>
  </si>
  <si>
    <t>8842</t>
  </si>
  <si>
    <t>8843</t>
  </si>
  <si>
    <t>8844</t>
  </si>
  <si>
    <t>8845</t>
  </si>
  <si>
    <t>8846</t>
  </si>
  <si>
    <t>8900</t>
  </si>
  <si>
    <t>8905</t>
  </si>
  <si>
    <t>8906</t>
  </si>
  <si>
    <t>8909</t>
  </si>
  <si>
    <t>8910</t>
  </si>
  <si>
    <t>8911</t>
  </si>
  <si>
    <t>8915</t>
  </si>
  <si>
    <t>8926</t>
  </si>
  <si>
    <t>8930</t>
  </si>
  <si>
    <t>8935</t>
  </si>
  <si>
    <t>8937</t>
  </si>
  <si>
    <t>8938</t>
  </si>
  <si>
    <t>8939</t>
  </si>
  <si>
    <t>8945</t>
  </si>
  <si>
    <t>8947</t>
  </si>
  <si>
    <t>8949</t>
  </si>
  <si>
    <t>8950</t>
  </si>
  <si>
    <t>8952</t>
  </si>
  <si>
    <t>8955</t>
  </si>
  <si>
    <t>8957</t>
  </si>
  <si>
    <t>8962</t>
  </si>
  <si>
    <t>8968</t>
  </si>
  <si>
    <t>8971</t>
  </si>
  <si>
    <t>8977</t>
  </si>
  <si>
    <t>8979</t>
  </si>
  <si>
    <t>8981</t>
  </si>
  <si>
    <t>8990</t>
  </si>
  <si>
    <t>8991</t>
  </si>
  <si>
    <t>8992</t>
  </si>
  <si>
    <t>8993</t>
  </si>
  <si>
    <t>8994</t>
  </si>
  <si>
    <t>8995</t>
  </si>
  <si>
    <t>8996</t>
  </si>
  <si>
    <t>8997</t>
  </si>
  <si>
    <t>8998</t>
  </si>
  <si>
    <t>8999</t>
  </si>
  <si>
    <t>9000</t>
  </si>
  <si>
    <t>9003</t>
  </si>
  <si>
    <t>9006</t>
  </si>
  <si>
    <t>9009</t>
  </si>
  <si>
    <t>9012</t>
  </si>
  <si>
    <t>9015</t>
  </si>
  <si>
    <t>9018</t>
  </si>
  <si>
    <t>9021</t>
  </si>
  <si>
    <t>9022</t>
  </si>
  <si>
    <t>9023</t>
  </si>
  <si>
    <t>9024</t>
  </si>
  <si>
    <t>9025</t>
  </si>
  <si>
    <t>9026</t>
  </si>
  <si>
    <t>9027</t>
  </si>
  <si>
    <t>9028</t>
  </si>
  <si>
    <t>9029</t>
  </si>
  <si>
    <t>9030</t>
  </si>
  <si>
    <t>9031</t>
  </si>
  <si>
    <t>9032</t>
  </si>
  <si>
    <t>9033</t>
  </si>
  <si>
    <t>9036</t>
  </si>
  <si>
    <t>9037</t>
  </si>
  <si>
    <t>9038</t>
  </si>
  <si>
    <t>9039</t>
  </si>
  <si>
    <t>9040</t>
  </si>
  <si>
    <t>9042</t>
  </si>
  <si>
    <t>9043</t>
  </si>
  <si>
    <t>9045</t>
  </si>
  <si>
    <t>9048</t>
  </si>
  <si>
    <t>9049</t>
  </si>
  <si>
    <t>9050</t>
  </si>
  <si>
    <t>9051</t>
  </si>
  <si>
    <t>9052</t>
  </si>
  <si>
    <t>9053</t>
  </si>
  <si>
    <t>9054</t>
  </si>
  <si>
    <t>9057</t>
  </si>
  <si>
    <t>9060</t>
  </si>
  <si>
    <t>9061</t>
  </si>
  <si>
    <t>9062</t>
  </si>
  <si>
    <t>9063</t>
  </si>
  <si>
    <t>9065</t>
  </si>
  <si>
    <t>9066</t>
  </si>
  <si>
    <t>9067</t>
  </si>
  <si>
    <t>9068</t>
  </si>
  <si>
    <t>9069</t>
  </si>
  <si>
    <t>9072</t>
  </si>
  <si>
    <t>9074</t>
  </si>
  <si>
    <t>9075</t>
  </si>
  <si>
    <t>9076</t>
  </si>
  <si>
    <t>9078</t>
  </si>
  <si>
    <t>9080</t>
  </si>
  <si>
    <t>9081</t>
  </si>
  <si>
    <t>9082</t>
  </si>
  <si>
    <t>9083</t>
  </si>
  <si>
    <t>9084</t>
  </si>
  <si>
    <t>9087</t>
  </si>
  <si>
    <t>9090</t>
  </si>
  <si>
    <t>9091</t>
  </si>
  <si>
    <t>9092</t>
  </si>
  <si>
    <t>9093</t>
  </si>
  <si>
    <t>9094</t>
  </si>
  <si>
    <t>9096</t>
  </si>
  <si>
    <t>9099</t>
  </si>
  <si>
    <t>9100</t>
  </si>
  <si>
    <t>9102</t>
  </si>
  <si>
    <t>9103</t>
  </si>
  <si>
    <t>9105</t>
  </si>
  <si>
    <t>9108</t>
  </si>
  <si>
    <t>9109</t>
  </si>
  <si>
    <t>9110</t>
  </si>
  <si>
    <t>9111</t>
  </si>
  <si>
    <t>9114</t>
  </si>
  <si>
    <t>9117</t>
  </si>
  <si>
    <t>9120</t>
  </si>
  <si>
    <t>9121</t>
  </si>
  <si>
    <t>9123</t>
  </si>
  <si>
    <t>9126</t>
  </si>
  <si>
    <t>9129</t>
  </si>
  <si>
    <t>9130</t>
  </si>
  <si>
    <t>9132</t>
  </si>
  <si>
    <t>9135</t>
  </si>
  <si>
    <t>9137</t>
  </si>
  <si>
    <t>9138</t>
  </si>
  <si>
    <t>9139</t>
  </si>
  <si>
    <t>9140</t>
  </si>
  <si>
    <t>9141</t>
  </si>
  <si>
    <t>9142</t>
  </si>
  <si>
    <t>9143</t>
  </si>
  <si>
    <t>9144</t>
  </si>
  <si>
    <t>9145</t>
  </si>
  <si>
    <t>9147</t>
  </si>
  <si>
    <t>9150</t>
  </si>
  <si>
    <t>9151</t>
  </si>
  <si>
    <t>9152</t>
  </si>
  <si>
    <t>9153</t>
  </si>
  <si>
    <t>9154</t>
  </si>
  <si>
    <t>9156</t>
  </si>
  <si>
    <t>9158</t>
  </si>
  <si>
    <t>9159</t>
  </si>
  <si>
    <t>9160</t>
  </si>
  <si>
    <t>9161</t>
  </si>
  <si>
    <t>9162</t>
  </si>
  <si>
    <t>9163</t>
  </si>
  <si>
    <t>9165</t>
  </si>
  <si>
    <t>9166</t>
  </si>
  <si>
    <t>9167</t>
  </si>
  <si>
    <t>9168</t>
  </si>
  <si>
    <t>9171</t>
  </si>
  <si>
    <t>9174</t>
  </si>
  <si>
    <t>9177</t>
  </si>
  <si>
    <t>9180</t>
  </si>
  <si>
    <t>9183</t>
  </si>
  <si>
    <t>9185</t>
  </si>
  <si>
    <t>9186</t>
  </si>
  <si>
    <t>9188</t>
  </si>
  <si>
    <t>9189</t>
  </si>
  <si>
    <t>9190</t>
  </si>
  <si>
    <t>9191</t>
  </si>
  <si>
    <t>9192</t>
  </si>
  <si>
    <t>9195</t>
  </si>
  <si>
    <t>9198</t>
  </si>
  <si>
    <t>9199</t>
  </si>
  <si>
    <t>9201</t>
  </si>
  <si>
    <t>9202</t>
  </si>
  <si>
    <t>9204</t>
  </si>
  <si>
    <t>9207</t>
  </si>
  <si>
    <t>9210</t>
  </si>
  <si>
    <t>9213</t>
  </si>
  <si>
    <t>9214</t>
  </si>
  <si>
    <t>9215</t>
  </si>
  <si>
    <t>9216</t>
  </si>
  <si>
    <t>9217</t>
  </si>
  <si>
    <t>9219</t>
  </si>
  <si>
    <t>9222</t>
  </si>
  <si>
    <t>9224</t>
  </si>
  <si>
    <t>9225</t>
  </si>
  <si>
    <t>9228</t>
  </si>
  <si>
    <t>9229</t>
  </si>
  <si>
    <t>9231</t>
  </si>
  <si>
    <t>9234</t>
  </si>
  <si>
    <t>9237</t>
  </si>
  <si>
    <t>9238</t>
  </si>
  <si>
    <t>9240</t>
  </si>
  <si>
    <t>9243</t>
  </si>
  <si>
    <t>9246</t>
  </si>
  <si>
    <t>9249</t>
  </si>
  <si>
    <t>9250</t>
  </si>
  <si>
    <t>9251</t>
  </si>
  <si>
    <t>9252</t>
  </si>
  <si>
    <t>9255</t>
  </si>
  <si>
    <t>9258</t>
  </si>
  <si>
    <t>9261</t>
  </si>
  <si>
    <t>9262</t>
  </si>
  <si>
    <t>9263</t>
  </si>
  <si>
    <t>9264</t>
  </si>
  <si>
    <t>9266</t>
  </si>
  <si>
    <t>9267</t>
  </si>
  <si>
    <t>9270</t>
  </si>
  <si>
    <t>9271</t>
  </si>
  <si>
    <t>9272</t>
  </si>
  <si>
    <t>9273</t>
  </si>
  <si>
    <t>9274</t>
  </si>
  <si>
    <t>Dr. James Hung Nguyen Scholars</t>
  </si>
  <si>
    <t>9276</t>
  </si>
  <si>
    <t>9277</t>
  </si>
  <si>
    <t>9279</t>
  </si>
  <si>
    <t>9280</t>
  </si>
  <si>
    <t>9281</t>
  </si>
  <si>
    <t>9282</t>
  </si>
  <si>
    <t>9283</t>
  </si>
  <si>
    <t>9284</t>
  </si>
  <si>
    <t>9285</t>
  </si>
  <si>
    <t>9286</t>
  </si>
  <si>
    <t>9287</t>
  </si>
  <si>
    <t>9288</t>
  </si>
  <si>
    <t>9289</t>
  </si>
  <si>
    <t>9290</t>
  </si>
  <si>
    <t>9291</t>
  </si>
  <si>
    <t>9292</t>
  </si>
  <si>
    <t>9294</t>
  </si>
  <si>
    <t>9295</t>
  </si>
  <si>
    <t>9297</t>
  </si>
  <si>
    <t>9300</t>
  </si>
  <si>
    <t>9303</t>
  </si>
  <si>
    <t>9304</t>
  </si>
  <si>
    <t>9305</t>
  </si>
  <si>
    <t>9306</t>
  </si>
  <si>
    <t>9307</t>
  </si>
  <si>
    <t>9308</t>
  </si>
  <si>
    <t>9309</t>
  </si>
  <si>
    <t>9310</t>
  </si>
  <si>
    <t>9311</t>
  </si>
  <si>
    <t>9312</t>
  </si>
  <si>
    <t>9313</t>
  </si>
  <si>
    <t>9314</t>
  </si>
  <si>
    <t>9315</t>
  </si>
  <si>
    <t>9316</t>
  </si>
  <si>
    <t>9317</t>
  </si>
  <si>
    <t>9318</t>
  </si>
  <si>
    <t>9319</t>
  </si>
  <si>
    <t>9320</t>
  </si>
  <si>
    <t>9321</t>
  </si>
  <si>
    <t>9322</t>
  </si>
  <si>
    <t>9323</t>
  </si>
  <si>
    <t>9324</t>
  </si>
  <si>
    <t>9325</t>
  </si>
  <si>
    <t>9326</t>
  </si>
  <si>
    <t>9327</t>
  </si>
  <si>
    <t>9328</t>
  </si>
  <si>
    <t>9329</t>
  </si>
  <si>
    <t>9330</t>
  </si>
  <si>
    <t>9331</t>
  </si>
  <si>
    <t>9332</t>
  </si>
  <si>
    <t>9333</t>
  </si>
  <si>
    <t>9334</t>
  </si>
  <si>
    <t>9336</t>
  </si>
  <si>
    <t>9337</t>
  </si>
  <si>
    <t>9339</t>
  </si>
  <si>
    <t>9340</t>
  </si>
  <si>
    <t>9341</t>
  </si>
  <si>
    <t>9342</t>
  </si>
  <si>
    <t>9343</t>
  </si>
  <si>
    <t>9344</t>
  </si>
  <si>
    <t>9345</t>
  </si>
  <si>
    <t>9348</t>
  </si>
  <si>
    <t>9349</t>
  </si>
  <si>
    <t>9350</t>
  </si>
  <si>
    <t>9351</t>
  </si>
  <si>
    <t>9354</t>
  </si>
  <si>
    <t>9357</t>
  </si>
  <si>
    <t>9358</t>
  </si>
  <si>
    <t>9360</t>
  </si>
  <si>
    <t>9363</t>
  </si>
  <si>
    <t>9364</t>
  </si>
  <si>
    <t>9365</t>
  </si>
  <si>
    <t>9366</t>
  </si>
  <si>
    <t>9369</t>
  </si>
  <si>
    <t>9372</t>
  </si>
  <si>
    <t>9373</t>
  </si>
  <si>
    <t>9374</t>
  </si>
  <si>
    <t>9375</t>
  </si>
  <si>
    <t>9376</t>
  </si>
  <si>
    <t>9377</t>
  </si>
  <si>
    <t>9378</t>
  </si>
  <si>
    <t>9379</t>
  </si>
  <si>
    <t>9380</t>
  </si>
  <si>
    <t>9381</t>
  </si>
  <si>
    <t>9382</t>
  </si>
  <si>
    <t>9383</t>
  </si>
  <si>
    <t>9384</t>
  </si>
  <si>
    <t>9387</t>
  </si>
  <si>
    <t>9389</t>
  </si>
  <si>
    <t>9390</t>
  </si>
  <si>
    <t>9391</t>
  </si>
  <si>
    <t>9393</t>
  </si>
  <si>
    <t>9396</t>
  </si>
  <si>
    <t>9399</t>
  </si>
  <si>
    <t>9402</t>
  </si>
  <si>
    <t>9405</t>
  </si>
  <si>
    <t>9408</t>
  </si>
  <si>
    <t>9411</t>
  </si>
  <si>
    <t>9414</t>
  </si>
  <si>
    <t>9415</t>
  </si>
  <si>
    <t>9417</t>
  </si>
  <si>
    <t>9420</t>
  </si>
  <si>
    <t>9421</t>
  </si>
  <si>
    <t>9423</t>
  </si>
  <si>
    <t>9424</t>
  </si>
  <si>
    <t>9426</t>
  </si>
  <si>
    <t>9429</t>
  </si>
  <si>
    <t>9432</t>
  </si>
  <si>
    <t>9435</t>
  </si>
  <si>
    <t>9436</t>
  </si>
  <si>
    <t>9438</t>
  </si>
  <si>
    <t>9440</t>
  </si>
  <si>
    <t>9441</t>
  </si>
  <si>
    <t>9444</t>
  </si>
  <si>
    <t>9445</t>
  </si>
  <si>
    <t>9447</t>
  </si>
  <si>
    <t>9448</t>
  </si>
  <si>
    <t>9449</t>
  </si>
  <si>
    <t>9450</t>
  </si>
  <si>
    <t>9451</t>
  </si>
  <si>
    <t>9453</t>
  </si>
  <si>
    <t>9454</t>
  </si>
  <si>
    <t>9455</t>
  </si>
  <si>
    <t>9456</t>
  </si>
  <si>
    <t>9457</t>
  </si>
  <si>
    <t>9459</t>
  </si>
  <si>
    <t>9460</t>
  </si>
  <si>
    <t>9461</t>
  </si>
  <si>
    <t>9462</t>
  </si>
  <si>
    <t>9464</t>
  </si>
  <si>
    <t>9465</t>
  </si>
  <si>
    <t>9467</t>
  </si>
  <si>
    <t>9468</t>
  </si>
  <si>
    <t>9470</t>
  </si>
  <si>
    <t>9471</t>
  </si>
  <si>
    <t>9472</t>
  </si>
  <si>
    <t>9473</t>
  </si>
  <si>
    <t>9474</t>
  </si>
  <si>
    <t>9475</t>
  </si>
  <si>
    <t>9476</t>
  </si>
  <si>
    <t>9477</t>
  </si>
  <si>
    <t>9478</t>
  </si>
  <si>
    <t>9479</t>
  </si>
  <si>
    <t>9480</t>
  </si>
  <si>
    <t>9481</t>
  </si>
  <si>
    <t>9482</t>
  </si>
  <si>
    <t>9483</t>
  </si>
  <si>
    <t>9484</t>
  </si>
  <si>
    <t>9485</t>
  </si>
  <si>
    <t>9486</t>
  </si>
  <si>
    <t>9487</t>
  </si>
  <si>
    <t>9488</t>
  </si>
  <si>
    <t>9489</t>
  </si>
  <si>
    <t>9492</t>
  </si>
  <si>
    <t>9493</t>
  </si>
  <si>
    <t>9494</t>
  </si>
  <si>
    <t>9495</t>
  </si>
  <si>
    <t>9496</t>
  </si>
  <si>
    <t>9498</t>
  </si>
  <si>
    <t>9501</t>
  </si>
  <si>
    <t>9502</t>
  </si>
  <si>
    <t>9503</t>
  </si>
  <si>
    <t>9504</t>
  </si>
  <si>
    <t>9506</t>
  </si>
  <si>
    <t>9507</t>
  </si>
  <si>
    <t>9510</t>
  </si>
  <si>
    <t>9511</t>
  </si>
  <si>
    <t>9512</t>
  </si>
  <si>
    <t>9513</t>
  </si>
  <si>
    <t>9516</t>
  </si>
  <si>
    <t>9519</t>
  </si>
  <si>
    <t>9521</t>
  </si>
  <si>
    <t>9522</t>
  </si>
  <si>
    <t>9525</t>
  </si>
  <si>
    <t>9526</t>
  </si>
  <si>
    <t>9527</t>
  </si>
  <si>
    <t>9528</t>
  </si>
  <si>
    <t>9529</t>
  </si>
  <si>
    <t>9530</t>
  </si>
  <si>
    <t>9531</t>
  </si>
  <si>
    <t>9534</t>
  </si>
  <si>
    <t>9536</t>
  </si>
  <si>
    <t>9537</t>
  </si>
  <si>
    <t>9538</t>
  </si>
  <si>
    <t>9539</t>
  </si>
  <si>
    <t>9540</t>
  </si>
  <si>
    <t>9541</t>
  </si>
  <si>
    <t>9542</t>
  </si>
  <si>
    <t>9543</t>
  </si>
  <si>
    <t>9544</t>
  </si>
  <si>
    <t>9545</t>
  </si>
  <si>
    <t>9546</t>
  </si>
  <si>
    <t>9547</t>
  </si>
  <si>
    <t>9548</t>
  </si>
  <si>
    <t>9549</t>
  </si>
  <si>
    <t>9550</t>
  </si>
  <si>
    <t>9552</t>
  </si>
  <si>
    <t>9553</t>
  </si>
  <si>
    <t>9554</t>
  </si>
  <si>
    <t>9555</t>
  </si>
  <si>
    <t>9556</t>
  </si>
  <si>
    <t>9557</t>
  </si>
  <si>
    <t>9558</t>
  </si>
  <si>
    <t>9561</t>
  </si>
  <si>
    <t>9564</t>
  </si>
  <si>
    <t>9567</t>
  </si>
  <si>
    <t>9569</t>
  </si>
  <si>
    <t>The Don Legacy Scholarship</t>
  </si>
  <si>
    <t>9570</t>
  </si>
  <si>
    <t>9571</t>
  </si>
  <si>
    <t>9572</t>
  </si>
  <si>
    <t>9573</t>
  </si>
  <si>
    <t>9574</t>
  </si>
  <si>
    <t>9575</t>
  </si>
  <si>
    <t>9576</t>
  </si>
  <si>
    <t>9577</t>
  </si>
  <si>
    <t>9578</t>
  </si>
  <si>
    <t>9579</t>
  </si>
  <si>
    <t>9582</t>
  </si>
  <si>
    <t>9585</t>
  </si>
  <si>
    <t>9588</t>
  </si>
  <si>
    <t>9591</t>
  </si>
  <si>
    <t>9593</t>
  </si>
  <si>
    <t>9594</t>
  </si>
  <si>
    <t>9595</t>
  </si>
  <si>
    <t>9596</t>
  </si>
  <si>
    <t>9597</t>
  </si>
  <si>
    <t>9600</t>
  </si>
  <si>
    <t>9601</t>
  </si>
  <si>
    <t>9602</t>
  </si>
  <si>
    <t>9603</t>
  </si>
  <si>
    <t>9606</t>
  </si>
  <si>
    <t>9607</t>
  </si>
  <si>
    <t>9609</t>
  </si>
  <si>
    <t>9612</t>
  </si>
  <si>
    <t>9613</t>
  </si>
  <si>
    <t>9615</t>
  </si>
  <si>
    <t>9618</t>
  </si>
  <si>
    <t>9621</t>
  </si>
  <si>
    <t>9624</t>
  </si>
  <si>
    <t>9625</t>
  </si>
  <si>
    <t>9626</t>
  </si>
  <si>
    <t>9627</t>
  </si>
  <si>
    <t>9628</t>
  </si>
  <si>
    <t>9629</t>
  </si>
  <si>
    <t>9630</t>
  </si>
  <si>
    <t>9631</t>
  </si>
  <si>
    <t>9632</t>
  </si>
  <si>
    <t>9633</t>
  </si>
  <si>
    <t>9634</t>
  </si>
  <si>
    <t>9635</t>
  </si>
  <si>
    <t>9636</t>
  </si>
  <si>
    <t>9637</t>
  </si>
  <si>
    <t>9638</t>
  </si>
  <si>
    <t>9639</t>
  </si>
  <si>
    <t>9640</t>
  </si>
  <si>
    <t>9641</t>
  </si>
  <si>
    <t>9642</t>
  </si>
  <si>
    <t>9643</t>
  </si>
  <si>
    <t>9644</t>
  </si>
  <si>
    <t>9645</t>
  </si>
  <si>
    <t>9646</t>
  </si>
  <si>
    <t>9647</t>
  </si>
  <si>
    <t>9648</t>
  </si>
  <si>
    <t>9649</t>
  </si>
  <si>
    <t>9650</t>
  </si>
  <si>
    <t>9651</t>
  </si>
  <si>
    <t>9652</t>
  </si>
  <si>
    <t>9654</t>
  </si>
  <si>
    <t>9657</t>
  </si>
  <si>
    <t>9659</t>
  </si>
  <si>
    <t>9660</t>
  </si>
  <si>
    <t>9661</t>
  </si>
  <si>
    <t>9662</t>
  </si>
  <si>
    <t>9663</t>
  </si>
  <si>
    <t>9665</t>
  </si>
  <si>
    <t>9666</t>
  </si>
  <si>
    <t>9667</t>
  </si>
  <si>
    <t>9668</t>
  </si>
  <si>
    <t>9669</t>
  </si>
  <si>
    <t>9672</t>
  </si>
  <si>
    <t>9675</t>
  </si>
  <si>
    <t>9678</t>
  </si>
  <si>
    <t>9681</t>
  </si>
  <si>
    <t>9682</t>
  </si>
  <si>
    <t>9684</t>
  </si>
  <si>
    <t>9685</t>
  </si>
  <si>
    <t>9686</t>
  </si>
  <si>
    <t>9687</t>
  </si>
  <si>
    <t>9690</t>
  </si>
  <si>
    <t>9691</t>
  </si>
  <si>
    <t>9692</t>
  </si>
  <si>
    <t>9693</t>
  </si>
  <si>
    <t>9694</t>
  </si>
  <si>
    <t>9695</t>
  </si>
  <si>
    <t>9696</t>
  </si>
  <si>
    <t>9697</t>
  </si>
  <si>
    <t>9698</t>
  </si>
  <si>
    <t>9699</t>
  </si>
  <si>
    <t>9700</t>
  </si>
  <si>
    <t>9701</t>
  </si>
  <si>
    <t>9702</t>
  </si>
  <si>
    <t>9703</t>
  </si>
  <si>
    <t>9704</t>
  </si>
  <si>
    <t>9705</t>
  </si>
  <si>
    <t>9706</t>
  </si>
  <si>
    <t>9707</t>
  </si>
  <si>
    <t>9708</t>
  </si>
  <si>
    <t>9709</t>
  </si>
  <si>
    <t>9710</t>
  </si>
  <si>
    <t>9711</t>
  </si>
  <si>
    <t>9712</t>
  </si>
  <si>
    <t>9713</t>
  </si>
  <si>
    <t>9714</t>
  </si>
  <si>
    <t>9715</t>
  </si>
  <si>
    <t>9717</t>
  </si>
  <si>
    <t>9718</t>
  </si>
  <si>
    <t>9719</t>
  </si>
  <si>
    <t>9720</t>
  </si>
  <si>
    <t>9721</t>
  </si>
  <si>
    <t>9722</t>
  </si>
  <si>
    <t>9723</t>
  </si>
  <si>
    <t>9726</t>
  </si>
  <si>
    <t>9729</t>
  </si>
  <si>
    <t>9730</t>
  </si>
  <si>
    <t>9731</t>
  </si>
  <si>
    <t>9732</t>
  </si>
  <si>
    <t>9733</t>
  </si>
  <si>
    <t>9734</t>
  </si>
  <si>
    <t>9735</t>
  </si>
  <si>
    <t>9737</t>
  </si>
  <si>
    <t>9738</t>
  </si>
  <si>
    <t>9739</t>
  </si>
  <si>
    <t>9741</t>
  </si>
  <si>
    <t>9742</t>
  </si>
  <si>
    <t>9743</t>
  </si>
  <si>
    <t>9744</t>
  </si>
  <si>
    <t>9745</t>
  </si>
  <si>
    <t>9746</t>
  </si>
  <si>
    <t>9747</t>
  </si>
  <si>
    <t>9748</t>
  </si>
  <si>
    <t>9749</t>
  </si>
  <si>
    <t>9750</t>
  </si>
  <si>
    <t>9751</t>
  </si>
  <si>
    <t>9752</t>
  </si>
  <si>
    <t>9753</t>
  </si>
  <si>
    <t>9754</t>
  </si>
  <si>
    <t>9755</t>
  </si>
  <si>
    <t>9756</t>
  </si>
  <si>
    <t>9757</t>
  </si>
  <si>
    <t>9758</t>
  </si>
  <si>
    <t>9759</t>
  </si>
  <si>
    <t>9760</t>
  </si>
  <si>
    <t>9761</t>
  </si>
  <si>
    <t>9762</t>
  </si>
  <si>
    <t>9763</t>
  </si>
  <si>
    <t>9764</t>
  </si>
  <si>
    <t>9765</t>
  </si>
  <si>
    <t>9766</t>
  </si>
  <si>
    <t>9767</t>
  </si>
  <si>
    <t>9768</t>
  </si>
  <si>
    <t>9769</t>
  </si>
  <si>
    <t>9770</t>
  </si>
  <si>
    <t>9771</t>
  </si>
  <si>
    <t>9772</t>
  </si>
  <si>
    <t>9773</t>
  </si>
  <si>
    <t>9774</t>
  </si>
  <si>
    <t>9775</t>
  </si>
  <si>
    <t>9776</t>
  </si>
  <si>
    <t>9777</t>
  </si>
  <si>
    <t>9778</t>
  </si>
  <si>
    <t>9779</t>
  </si>
  <si>
    <t>9780</t>
  </si>
  <si>
    <t>9781</t>
  </si>
  <si>
    <t>9782</t>
  </si>
  <si>
    <t>9783</t>
  </si>
  <si>
    <t>9784</t>
  </si>
  <si>
    <t>9785</t>
  </si>
  <si>
    <t>9786</t>
  </si>
  <si>
    <t>9787</t>
  </si>
  <si>
    <t>9788</t>
  </si>
  <si>
    <t>9789</t>
  </si>
  <si>
    <t>9790</t>
  </si>
  <si>
    <t>9791</t>
  </si>
  <si>
    <t>9792</t>
  </si>
  <si>
    <t>9793</t>
  </si>
  <si>
    <t>9794</t>
  </si>
  <si>
    <t>9795</t>
  </si>
  <si>
    <t>9796</t>
  </si>
  <si>
    <t>9797</t>
  </si>
  <si>
    <t>9798</t>
  </si>
  <si>
    <t>9799</t>
  </si>
  <si>
    <t>9801</t>
  </si>
  <si>
    <t>9802</t>
  </si>
  <si>
    <t>9803</t>
  </si>
  <si>
    <t>9804</t>
  </si>
  <si>
    <t>9805</t>
  </si>
  <si>
    <t>9806</t>
  </si>
  <si>
    <t>9807</t>
  </si>
  <si>
    <t>9808</t>
  </si>
  <si>
    <t>9809</t>
  </si>
  <si>
    <t>9810</t>
  </si>
  <si>
    <t>9811</t>
  </si>
  <si>
    <t>9812</t>
  </si>
  <si>
    <t>9813</t>
  </si>
  <si>
    <t>9814</t>
  </si>
  <si>
    <t>9815</t>
  </si>
  <si>
    <t>9816</t>
  </si>
  <si>
    <t>9817</t>
  </si>
  <si>
    <t>9818</t>
  </si>
  <si>
    <t>9819</t>
  </si>
  <si>
    <t>9820</t>
  </si>
  <si>
    <t>9821</t>
  </si>
  <si>
    <t>9822</t>
  </si>
  <si>
    <t>9823</t>
  </si>
  <si>
    <t>9824</t>
  </si>
  <si>
    <t>9825</t>
  </si>
  <si>
    <t>9826</t>
  </si>
  <si>
    <t>9827</t>
  </si>
  <si>
    <t>9828</t>
  </si>
  <si>
    <t>9829</t>
  </si>
  <si>
    <t>9830</t>
  </si>
  <si>
    <t>9831</t>
  </si>
  <si>
    <t>9832</t>
  </si>
  <si>
    <t>9833</t>
  </si>
  <si>
    <t>9834</t>
  </si>
  <si>
    <t>9837</t>
  </si>
  <si>
    <t>9838</t>
  </si>
  <si>
    <t>9840</t>
  </si>
  <si>
    <t>9843</t>
  </si>
  <si>
    <t>9846</t>
  </si>
  <si>
    <t>9849</t>
  </si>
  <si>
    <t>9851</t>
  </si>
  <si>
    <t>9852</t>
  </si>
  <si>
    <t>9853</t>
  </si>
  <si>
    <t>9854</t>
  </si>
  <si>
    <t>9855</t>
  </si>
  <si>
    <t>9856</t>
  </si>
  <si>
    <t>9857</t>
  </si>
  <si>
    <t>9858</t>
  </si>
  <si>
    <t>9859</t>
  </si>
  <si>
    <t>9860</t>
  </si>
  <si>
    <t>9861</t>
  </si>
  <si>
    <t>9862</t>
  </si>
  <si>
    <t>9864</t>
  </si>
  <si>
    <t>9867</t>
  </si>
  <si>
    <t>9870</t>
  </si>
  <si>
    <t>9873</t>
  </si>
  <si>
    <t>9875</t>
  </si>
  <si>
    <t>9876</t>
  </si>
  <si>
    <t>9877</t>
  </si>
  <si>
    <t>9878</t>
  </si>
  <si>
    <t>9879</t>
  </si>
  <si>
    <t>9880</t>
  </si>
  <si>
    <t>9881</t>
  </si>
  <si>
    <t>9882</t>
  </si>
  <si>
    <t>9883</t>
  </si>
  <si>
    <t>9884</t>
  </si>
  <si>
    <t>9885</t>
  </si>
  <si>
    <t>9888</t>
  </si>
  <si>
    <t>9891</t>
  </si>
  <si>
    <t>9894</t>
  </si>
  <si>
    <t>9896</t>
  </si>
  <si>
    <t>9897</t>
  </si>
  <si>
    <t>9898</t>
  </si>
  <si>
    <t>9900</t>
  </si>
  <si>
    <t>9903</t>
  </si>
  <si>
    <t>9904</t>
  </si>
  <si>
    <t>9906</t>
  </si>
  <si>
    <t>9909</t>
  </si>
  <si>
    <t>9911</t>
  </si>
  <si>
    <t>9912</t>
  </si>
  <si>
    <t>9915</t>
  </si>
  <si>
    <t>9918</t>
  </si>
  <si>
    <t>9920</t>
  </si>
  <si>
    <t>9921</t>
  </si>
  <si>
    <t>9924</t>
  </si>
  <si>
    <t>9927</t>
  </si>
  <si>
    <t>9930</t>
  </si>
  <si>
    <t>9931</t>
  </si>
  <si>
    <t>9933</t>
  </si>
  <si>
    <t>9936</t>
  </si>
  <si>
    <t>9939</t>
  </si>
  <si>
    <t>9940</t>
  </si>
  <si>
    <t>9941</t>
  </si>
  <si>
    <t>9942</t>
  </si>
  <si>
    <t>9943</t>
  </si>
  <si>
    <t>9994</t>
  </si>
  <si>
    <t>9995</t>
  </si>
  <si>
    <t>9996</t>
  </si>
  <si>
    <t>9997</t>
  </si>
  <si>
    <t>9998</t>
  </si>
  <si>
    <t>9999</t>
  </si>
  <si>
    <t>000000</t>
  </si>
  <si>
    <t>000001</t>
  </si>
  <si>
    <t>000002</t>
  </si>
  <si>
    <t>000003</t>
  </si>
  <si>
    <t>000004</t>
  </si>
  <si>
    <t>000005</t>
  </si>
  <si>
    <t>000008</t>
  </si>
  <si>
    <t>000009</t>
  </si>
  <si>
    <t>000011</t>
  </si>
  <si>
    <t>000031</t>
  </si>
  <si>
    <t>000033</t>
  </si>
  <si>
    <t>000041</t>
  </si>
  <si>
    <t>000042</t>
  </si>
  <si>
    <t>000061</t>
  </si>
  <si>
    <t>000062</t>
  </si>
  <si>
    <t>000063</t>
  </si>
  <si>
    <t>000071</t>
  </si>
  <si>
    <t>000074</t>
  </si>
  <si>
    <t>000076</t>
  </si>
  <si>
    <t>000079</t>
  </si>
  <si>
    <t>000081</t>
  </si>
  <si>
    <t>000091</t>
  </si>
  <si>
    <t>000092</t>
  </si>
  <si>
    <t>000095</t>
  </si>
  <si>
    <t>010100</t>
  </si>
  <si>
    <t>010200</t>
  </si>
  <si>
    <t>010300</t>
  </si>
  <si>
    <t>010900</t>
  </si>
  <si>
    <t>011200</t>
  </si>
  <si>
    <t>011300</t>
  </si>
  <si>
    <t>011400</t>
  </si>
  <si>
    <t>011500</t>
  </si>
  <si>
    <t>011600</t>
  </si>
  <si>
    <t>019900</t>
  </si>
  <si>
    <t>020100</t>
  </si>
  <si>
    <t>020110</t>
  </si>
  <si>
    <t>029900</t>
  </si>
  <si>
    <t>030100</t>
  </si>
  <si>
    <t>030200</t>
  </si>
  <si>
    <t>030300</t>
  </si>
  <si>
    <t>039900</t>
  </si>
  <si>
    <t>040100</t>
  </si>
  <si>
    <t>040200</t>
  </si>
  <si>
    <t>040300</t>
  </si>
  <si>
    <t>040700</t>
  </si>
  <si>
    <t>040800</t>
  </si>
  <si>
    <t>041000</t>
  </si>
  <si>
    <t>043000</t>
  </si>
  <si>
    <t>049900</t>
  </si>
  <si>
    <t>050100</t>
  </si>
  <si>
    <t>050200</t>
  </si>
  <si>
    <t>050210</t>
  </si>
  <si>
    <t>050400</t>
  </si>
  <si>
    <t>050500</t>
  </si>
  <si>
    <t>050600</t>
  </si>
  <si>
    <t>050630</t>
  </si>
  <si>
    <t>050640</t>
  </si>
  <si>
    <t>050650</t>
  </si>
  <si>
    <t>050800</t>
  </si>
  <si>
    <t>050900</t>
  </si>
  <si>
    <t>050910</t>
  </si>
  <si>
    <t>050920</t>
  </si>
  <si>
    <t>050940</t>
  </si>
  <si>
    <t>050960</t>
  </si>
  <si>
    <t>050970</t>
  </si>
  <si>
    <t>051000</t>
  </si>
  <si>
    <t>051100</t>
  </si>
  <si>
    <t>051110</t>
  </si>
  <si>
    <t>051200</t>
  </si>
  <si>
    <t>051400</t>
  </si>
  <si>
    <t>051410</t>
  </si>
  <si>
    <t>051420</t>
  </si>
  <si>
    <t>051430</t>
  </si>
  <si>
    <t>051440</t>
  </si>
  <si>
    <t>051600</t>
  </si>
  <si>
    <t>051800</t>
  </si>
  <si>
    <t>059900</t>
  </si>
  <si>
    <t>060100</t>
  </si>
  <si>
    <t>060200</t>
  </si>
  <si>
    <t>060400</t>
  </si>
  <si>
    <t>060410</t>
  </si>
  <si>
    <t>060420</t>
  </si>
  <si>
    <t>060430</t>
  </si>
  <si>
    <t>060600</t>
  </si>
  <si>
    <t>060700</t>
  </si>
  <si>
    <t>061000</t>
  </si>
  <si>
    <t>061200</t>
  </si>
  <si>
    <t>061220</t>
  </si>
  <si>
    <t>061400</t>
  </si>
  <si>
    <t>061410</t>
  </si>
  <si>
    <t>061420</t>
  </si>
  <si>
    <t>061430</t>
  </si>
  <si>
    <t>061440</t>
  </si>
  <si>
    <t>061450</t>
  </si>
  <si>
    <t>061460</t>
  </si>
  <si>
    <t>069900</t>
  </si>
  <si>
    <t>070100</t>
  </si>
  <si>
    <t>070200</t>
  </si>
  <si>
    <t>070210</t>
  </si>
  <si>
    <t>070600</t>
  </si>
  <si>
    <t>070700</t>
  </si>
  <si>
    <t>070710</t>
  </si>
  <si>
    <t>070720</t>
  </si>
  <si>
    <t>070730</t>
  </si>
  <si>
    <t>070800</t>
  </si>
  <si>
    <t>070810</t>
  </si>
  <si>
    <t>070820</t>
  </si>
  <si>
    <t>070900</t>
  </si>
  <si>
    <t>070910</t>
  </si>
  <si>
    <t>079900</t>
  </si>
  <si>
    <t>080100</t>
  </si>
  <si>
    <t>080200</t>
  </si>
  <si>
    <t>080210</t>
  </si>
  <si>
    <t>080900</t>
  </si>
  <si>
    <t>083500</t>
  </si>
  <si>
    <t>083510</t>
  </si>
  <si>
    <t>083520</t>
  </si>
  <si>
    <t>083550</t>
  </si>
  <si>
    <t>083560</t>
  </si>
  <si>
    <t>083570</t>
  </si>
  <si>
    <t>083580</t>
  </si>
  <si>
    <t>083600</t>
  </si>
  <si>
    <t>083610</t>
  </si>
  <si>
    <t>083700</t>
  </si>
  <si>
    <t>083900</t>
  </si>
  <si>
    <t>085000</t>
  </si>
  <si>
    <t>085010</t>
  </si>
  <si>
    <t>086000</t>
  </si>
  <si>
    <t>089900</t>
  </si>
  <si>
    <t>090100</t>
  </si>
  <si>
    <t>092400</t>
  </si>
  <si>
    <t>093400</t>
  </si>
  <si>
    <t>093410</t>
  </si>
  <si>
    <t>093420</t>
  </si>
  <si>
    <t>093430</t>
  </si>
  <si>
    <t>093440</t>
  </si>
  <si>
    <t>093460</t>
  </si>
  <si>
    <t>093470</t>
  </si>
  <si>
    <t>093480</t>
  </si>
  <si>
    <t>093500</t>
  </si>
  <si>
    <t>093510</t>
  </si>
  <si>
    <t>093600</t>
  </si>
  <si>
    <t>094300</t>
  </si>
  <si>
    <t>094500</t>
  </si>
  <si>
    <t>094600</t>
  </si>
  <si>
    <t>094609</t>
  </si>
  <si>
    <t>094610</t>
  </si>
  <si>
    <t>094700</t>
  </si>
  <si>
    <t>094720</t>
  </si>
  <si>
    <t>094730</t>
  </si>
  <si>
    <t>094800</t>
  </si>
  <si>
    <t>094809</t>
  </si>
  <si>
    <t>094830</t>
  </si>
  <si>
    <t>094900</t>
  </si>
  <si>
    <t>095200</t>
  </si>
  <si>
    <t>095210</t>
  </si>
  <si>
    <t>095220</t>
  </si>
  <si>
    <t>095230</t>
  </si>
  <si>
    <t>095240</t>
  </si>
  <si>
    <t>095250</t>
  </si>
  <si>
    <t>095260</t>
  </si>
  <si>
    <t>095270</t>
  </si>
  <si>
    <t>095280</t>
  </si>
  <si>
    <t>095290</t>
  </si>
  <si>
    <t>095300</t>
  </si>
  <si>
    <t>095310</t>
  </si>
  <si>
    <t>095320</t>
  </si>
  <si>
    <t>095330</t>
  </si>
  <si>
    <t>095340</t>
  </si>
  <si>
    <t>095360</t>
  </si>
  <si>
    <t>095400</t>
  </si>
  <si>
    <t>095420</t>
  </si>
  <si>
    <t>095430</t>
  </si>
  <si>
    <t>095500</t>
  </si>
  <si>
    <t>095600</t>
  </si>
  <si>
    <t>095630</t>
  </si>
  <si>
    <t>095640</t>
  </si>
  <si>
    <t>095650</t>
  </si>
  <si>
    <t>095670</t>
  </si>
  <si>
    <t>095680</t>
  </si>
  <si>
    <t>095700</t>
  </si>
  <si>
    <t>095720</t>
  </si>
  <si>
    <t>095730</t>
  </si>
  <si>
    <t>095800</t>
  </si>
  <si>
    <t>095900</t>
  </si>
  <si>
    <t>095910</t>
  </si>
  <si>
    <t>096100</t>
  </si>
  <si>
    <t>096200</t>
  </si>
  <si>
    <t>099900</t>
  </si>
  <si>
    <t>100000</t>
  </si>
  <si>
    <t>100100</t>
  </si>
  <si>
    <t>100200</t>
  </si>
  <si>
    <t>100210</t>
  </si>
  <si>
    <t>100220</t>
  </si>
  <si>
    <t>100230</t>
  </si>
  <si>
    <t>100240</t>
  </si>
  <si>
    <t>100400</t>
  </si>
  <si>
    <t>100500</t>
  </si>
  <si>
    <t>100600</t>
  </si>
  <si>
    <t>100700</t>
  </si>
  <si>
    <t>100800</t>
  </si>
  <si>
    <t>100810</t>
  </si>
  <si>
    <t>100900</t>
  </si>
  <si>
    <t>100910</t>
  </si>
  <si>
    <t>101100</t>
  </si>
  <si>
    <t>101200</t>
  </si>
  <si>
    <t>101300</t>
  </si>
  <si>
    <t>103000</t>
  </si>
  <si>
    <t>109900</t>
  </si>
  <si>
    <t>110100</t>
  </si>
  <si>
    <t>110200</t>
  </si>
  <si>
    <t>110300</t>
  </si>
  <si>
    <t>110400</t>
  </si>
  <si>
    <t>110500</t>
  </si>
  <si>
    <t>110600</t>
  </si>
  <si>
    <t>110700</t>
  </si>
  <si>
    <t>110800</t>
  </si>
  <si>
    <t>110900</t>
  </si>
  <si>
    <t>111000</t>
  </si>
  <si>
    <t>111100</t>
  </si>
  <si>
    <t>111200</t>
  </si>
  <si>
    <t>111600</t>
  </si>
  <si>
    <t>111700</t>
  </si>
  <si>
    <t>111710</t>
  </si>
  <si>
    <t>111720</t>
  </si>
  <si>
    <t>111730</t>
  </si>
  <si>
    <t>111900</t>
  </si>
  <si>
    <t>119900</t>
  </si>
  <si>
    <t>120100</t>
  </si>
  <si>
    <t>120200</t>
  </si>
  <si>
    <t>120500</t>
  </si>
  <si>
    <t>120510</t>
  </si>
  <si>
    <t>120600</t>
  </si>
  <si>
    <t>120800</t>
  </si>
  <si>
    <t>120810</t>
  </si>
  <si>
    <t>120820</t>
  </si>
  <si>
    <t>120830</t>
  </si>
  <si>
    <t>120900</t>
  </si>
  <si>
    <t>121000</t>
  </si>
  <si>
    <t>121100</t>
  </si>
  <si>
    <t>121200</t>
  </si>
  <si>
    <t>121300</t>
  </si>
  <si>
    <t>121400</t>
  </si>
  <si>
    <t>121500</t>
  </si>
  <si>
    <t>121700</t>
  </si>
  <si>
    <t>121800</t>
  </si>
  <si>
    <t>121900</t>
  </si>
  <si>
    <t>122000</t>
  </si>
  <si>
    <t>122100</t>
  </si>
  <si>
    <t>122200</t>
  </si>
  <si>
    <t>122300</t>
  </si>
  <si>
    <t>122310</t>
  </si>
  <si>
    <t>122400</t>
  </si>
  <si>
    <t>122500</t>
  </si>
  <si>
    <t>122600</t>
  </si>
  <si>
    <t>122700</t>
  </si>
  <si>
    <t>122800</t>
  </si>
  <si>
    <t>123000</t>
  </si>
  <si>
    <t>123010</t>
  </si>
  <si>
    <t>123020</t>
  </si>
  <si>
    <t>123030</t>
  </si>
  <si>
    <t>123039</t>
  </si>
  <si>
    <t>123080</t>
  </si>
  <si>
    <t>123900</t>
  </si>
  <si>
    <t>124000</t>
  </si>
  <si>
    <t>124010</t>
  </si>
  <si>
    <t>124020</t>
  </si>
  <si>
    <t>124030</t>
  </si>
  <si>
    <t>125000</t>
  </si>
  <si>
    <t>125100</t>
  </si>
  <si>
    <t>125500</t>
  </si>
  <si>
    <t>126000</t>
  </si>
  <si>
    <t>126100</t>
  </si>
  <si>
    <t>126200</t>
  </si>
  <si>
    <t>127000</t>
  </si>
  <si>
    <t>129900</t>
  </si>
  <si>
    <t>130100</t>
  </si>
  <si>
    <t>130110</t>
  </si>
  <si>
    <t>130200</t>
  </si>
  <si>
    <t>130300</t>
  </si>
  <si>
    <t>130310</t>
  </si>
  <si>
    <t>130320</t>
  </si>
  <si>
    <t>130330</t>
  </si>
  <si>
    <t>130500</t>
  </si>
  <si>
    <t>130520</t>
  </si>
  <si>
    <t>130540</t>
  </si>
  <si>
    <t>130550</t>
  </si>
  <si>
    <t>130560</t>
  </si>
  <si>
    <t>130570</t>
  </si>
  <si>
    <t>130580</t>
  </si>
  <si>
    <t>130590</t>
  </si>
  <si>
    <t>130600</t>
  </si>
  <si>
    <t>130620</t>
  </si>
  <si>
    <t>130630</t>
  </si>
  <si>
    <t>130639</t>
  </si>
  <si>
    <t>130660</t>
  </si>
  <si>
    <t>130700</t>
  </si>
  <si>
    <t>130710</t>
  </si>
  <si>
    <t>130720</t>
  </si>
  <si>
    <t>130730</t>
  </si>
  <si>
    <t>130800</t>
  </si>
  <si>
    <t>130900</t>
  </si>
  <si>
    <t>139900</t>
  </si>
  <si>
    <t>140100</t>
  </si>
  <si>
    <t>140200</t>
  </si>
  <si>
    <t>149900</t>
  </si>
  <si>
    <t>150000</t>
  </si>
  <si>
    <t>150100</t>
  </si>
  <si>
    <t>150110</t>
  </si>
  <si>
    <t>150200</t>
  </si>
  <si>
    <t>150300</t>
  </si>
  <si>
    <t>150400</t>
  </si>
  <si>
    <t>150600</t>
  </si>
  <si>
    <t>150700</t>
  </si>
  <si>
    <t>150900</t>
  </si>
  <si>
    <t>151000</t>
  </si>
  <si>
    <t>152000</t>
  </si>
  <si>
    <t>159900</t>
  </si>
  <si>
    <t>160100</t>
  </si>
  <si>
    <t>160200</t>
  </si>
  <si>
    <t>169900</t>
  </si>
  <si>
    <t>170100</t>
  </si>
  <si>
    <t>170200</t>
  </si>
  <si>
    <t>179900</t>
  </si>
  <si>
    <t>180100</t>
  </si>
  <si>
    <t>189900</t>
  </si>
  <si>
    <t>190100</t>
  </si>
  <si>
    <t>190200</t>
  </si>
  <si>
    <t>190500</t>
  </si>
  <si>
    <t>191100</t>
  </si>
  <si>
    <t>191400</t>
  </si>
  <si>
    <t>191900</t>
  </si>
  <si>
    <t>192000</t>
  </si>
  <si>
    <t>193000</t>
  </si>
  <si>
    <t>199900</t>
  </si>
  <si>
    <t>200100</t>
  </si>
  <si>
    <t>200300</t>
  </si>
  <si>
    <t>209900</t>
  </si>
  <si>
    <t>210200</t>
  </si>
  <si>
    <t>210210</t>
  </si>
  <si>
    <t>210400</t>
  </si>
  <si>
    <t>210440</t>
  </si>
  <si>
    <t>210450</t>
  </si>
  <si>
    <t>210500</t>
  </si>
  <si>
    <t>210510</t>
  </si>
  <si>
    <t>210520</t>
  </si>
  <si>
    <t>210530</t>
  </si>
  <si>
    <t>210540</t>
  </si>
  <si>
    <t>210550</t>
  </si>
  <si>
    <t>213300</t>
  </si>
  <si>
    <t>213310</t>
  </si>
  <si>
    <t>213350</t>
  </si>
  <si>
    <t>214000</t>
  </si>
  <si>
    <t>219900</t>
  </si>
  <si>
    <t>220100</t>
  </si>
  <si>
    <t>220110</t>
  </si>
  <si>
    <t>220120</t>
  </si>
  <si>
    <t>220200</t>
  </si>
  <si>
    <t>220220</t>
  </si>
  <si>
    <t>220300</t>
  </si>
  <si>
    <t>220400</t>
  </si>
  <si>
    <t>220500</t>
  </si>
  <si>
    <t>220600</t>
  </si>
  <si>
    <t>220610</t>
  </si>
  <si>
    <t>220700</t>
  </si>
  <si>
    <t>220710</t>
  </si>
  <si>
    <t>220800</t>
  </si>
  <si>
    <t>221000</t>
  </si>
  <si>
    <t>221010</t>
  </si>
  <si>
    <t>229900</t>
  </si>
  <si>
    <t>300500</t>
  </si>
  <si>
    <t>300700</t>
  </si>
  <si>
    <t>300800</t>
  </si>
  <si>
    <t>300900</t>
  </si>
  <si>
    <t>302000</t>
  </si>
  <si>
    <t>302010</t>
  </si>
  <si>
    <t>302020</t>
  </si>
  <si>
    <t>302030</t>
  </si>
  <si>
    <t>302040</t>
  </si>
  <si>
    <t>309900</t>
  </si>
  <si>
    <t>490000</t>
  </si>
  <si>
    <t>490100</t>
  </si>
  <si>
    <t>490110</t>
  </si>
  <si>
    <t>490120</t>
  </si>
  <si>
    <t>490200</t>
  </si>
  <si>
    <t>490300</t>
  </si>
  <si>
    <t>490310</t>
  </si>
  <si>
    <t>490330</t>
  </si>
  <si>
    <t>493000</t>
  </si>
  <si>
    <t>493009</t>
  </si>
  <si>
    <t>493010</t>
  </si>
  <si>
    <t>493011</t>
  </si>
  <si>
    <t>493012</t>
  </si>
  <si>
    <t>493013</t>
  </si>
  <si>
    <t>493014</t>
  </si>
  <si>
    <t>493020</t>
  </si>
  <si>
    <t>493021</t>
  </si>
  <si>
    <t>493022</t>
  </si>
  <si>
    <t>493030</t>
  </si>
  <si>
    <t>493031</t>
  </si>
  <si>
    <t>493032</t>
  </si>
  <si>
    <t>493033</t>
  </si>
  <si>
    <t>493040</t>
  </si>
  <si>
    <t>493041</t>
  </si>
  <si>
    <t>493060</t>
  </si>
  <si>
    <t>493062</t>
  </si>
  <si>
    <t>493070</t>
  </si>
  <si>
    <t>493071</t>
  </si>
  <si>
    <t>493072</t>
  </si>
  <si>
    <t>493080</t>
  </si>
  <si>
    <t>493081</t>
  </si>
  <si>
    <t>493082</t>
  </si>
  <si>
    <t>493084</t>
  </si>
  <si>
    <t>493085</t>
  </si>
  <si>
    <t>493086</t>
  </si>
  <si>
    <t>493087</t>
  </si>
  <si>
    <t>493090</t>
  </si>
  <si>
    <t>493091</t>
  </si>
  <si>
    <t>493100</t>
  </si>
  <si>
    <t>493200</t>
  </si>
  <si>
    <t>499900</t>
  </si>
  <si>
    <t>499901</t>
  </si>
  <si>
    <t>499909</t>
  </si>
  <si>
    <t>499910</t>
  </si>
  <si>
    <t>590000</t>
  </si>
  <si>
    <t>601000</t>
  </si>
  <si>
    <t>601009</t>
  </si>
  <si>
    <t>IDC Excl Academic Administrati</t>
  </si>
  <si>
    <t>602000</t>
  </si>
  <si>
    <t>603000</t>
  </si>
  <si>
    <t>609000</t>
  </si>
  <si>
    <t>611000</t>
  </si>
  <si>
    <t>612000</t>
  </si>
  <si>
    <t>613000</t>
  </si>
  <si>
    <t>614000</t>
  </si>
  <si>
    <t>615000</t>
  </si>
  <si>
    <t>619000</t>
  </si>
  <si>
    <t>619009</t>
  </si>
  <si>
    <t>620000</t>
  </si>
  <si>
    <t>631000</t>
  </si>
  <si>
    <t>632000</t>
  </si>
  <si>
    <t>633000</t>
  </si>
  <si>
    <t>634000</t>
  </si>
  <si>
    <t>639000</t>
  </si>
  <si>
    <t>642000</t>
  </si>
  <si>
    <t>643000</t>
  </si>
  <si>
    <t>644000</t>
  </si>
  <si>
    <t>645000</t>
  </si>
  <si>
    <t>646000</t>
  </si>
  <si>
    <t>647000</t>
  </si>
  <si>
    <t>648000</t>
  </si>
  <si>
    <t>648009</t>
  </si>
  <si>
    <t>649000</t>
  </si>
  <si>
    <t>649001</t>
  </si>
  <si>
    <t>649009</t>
  </si>
  <si>
    <t>651000</t>
  </si>
  <si>
    <t>653000</t>
  </si>
  <si>
    <t>655000</t>
  </si>
  <si>
    <t>657000</t>
  </si>
  <si>
    <t>659000</t>
  </si>
  <si>
    <t>660000</t>
  </si>
  <si>
    <t>671000</t>
  </si>
  <si>
    <t>672000</t>
  </si>
  <si>
    <t>673000</t>
  </si>
  <si>
    <t>674000</t>
  </si>
  <si>
    <t>675000</t>
  </si>
  <si>
    <t>676000</t>
  </si>
  <si>
    <t>677000</t>
  </si>
  <si>
    <t>678000</t>
  </si>
  <si>
    <t>679000</t>
  </si>
  <si>
    <t>681000</t>
  </si>
  <si>
    <t>682000</t>
  </si>
  <si>
    <t>683000</t>
  </si>
  <si>
    <t>684000</t>
  </si>
  <si>
    <t>689000</t>
  </si>
  <si>
    <t>691000</t>
  </si>
  <si>
    <t>692000</t>
  </si>
  <si>
    <t>693000</t>
  </si>
  <si>
    <t>694000</t>
  </si>
  <si>
    <t>695000</t>
  </si>
  <si>
    <t>696000</t>
  </si>
  <si>
    <t>697000</t>
  </si>
  <si>
    <t>699000</t>
  </si>
  <si>
    <t>701000</t>
  </si>
  <si>
    <t>709000</t>
  </si>
  <si>
    <t>710000</t>
  </si>
  <si>
    <t>721000</t>
  </si>
  <si>
    <t>722000</t>
  </si>
  <si>
    <t>729000</t>
  </si>
  <si>
    <t>731000</t>
  </si>
  <si>
    <t>732000</t>
  </si>
  <si>
    <t>735000</t>
  </si>
  <si>
    <t>739000</t>
  </si>
  <si>
    <t>790000</t>
  </si>
  <si>
    <t>790001</t>
  </si>
  <si>
    <t>790002</t>
  </si>
  <si>
    <t>900000</t>
  </si>
  <si>
    <t>900001</t>
  </si>
  <si>
    <t>900002</t>
  </si>
  <si>
    <t>900003</t>
  </si>
  <si>
    <t>900004</t>
  </si>
  <si>
    <t>910000</t>
  </si>
  <si>
    <t>920000</t>
  </si>
  <si>
    <t>930000</t>
  </si>
  <si>
    <t>940000</t>
  </si>
  <si>
    <t>Digital Innov &amp; Infrast 25/26</t>
  </si>
  <si>
    <t>Educational Services 25/26</t>
  </si>
  <si>
    <t>Institutional Effective 25/26</t>
  </si>
  <si>
    <t>1116</t>
  </si>
  <si>
    <t>1190</t>
  </si>
  <si>
    <t>1375</t>
  </si>
  <si>
    <t>1421</t>
  </si>
  <si>
    <t>1423</t>
  </si>
  <si>
    <t>1424</t>
  </si>
  <si>
    <t>1425</t>
  </si>
  <si>
    <t>1430</t>
  </si>
  <si>
    <t>1431</t>
  </si>
  <si>
    <t>1433</t>
  </si>
  <si>
    <t>1434</t>
  </si>
  <si>
    <t>1435</t>
  </si>
  <si>
    <t>1440</t>
  </si>
  <si>
    <t>1441</t>
  </si>
  <si>
    <t>1443</t>
  </si>
  <si>
    <t>1444</t>
  </si>
  <si>
    <t>1445</t>
  </si>
  <si>
    <t>1450</t>
  </si>
  <si>
    <t>1451</t>
  </si>
  <si>
    <t>1453</t>
  </si>
  <si>
    <t>1454</t>
  </si>
  <si>
    <t>1455</t>
  </si>
  <si>
    <t>1460</t>
  </si>
  <si>
    <t>1461</t>
  </si>
  <si>
    <t>1463</t>
  </si>
  <si>
    <t>1464</t>
  </si>
  <si>
    <t>1465</t>
  </si>
  <si>
    <t>1470</t>
  </si>
  <si>
    <t>1471</t>
  </si>
  <si>
    <t>1473</t>
  </si>
  <si>
    <t>1475</t>
  </si>
  <si>
    <t>1480</t>
  </si>
  <si>
    <t>1481</t>
  </si>
  <si>
    <t>1483</t>
  </si>
  <si>
    <t>1484</t>
  </si>
  <si>
    <t>1485</t>
  </si>
  <si>
    <t>1490</t>
  </si>
  <si>
    <t>2375</t>
  </si>
  <si>
    <t>3111</t>
  </si>
  <si>
    <t>3115</t>
  </si>
  <si>
    <t>3211</t>
  </si>
  <si>
    <t>3315</t>
  </si>
  <si>
    <t>3320</t>
  </si>
  <si>
    <t>3321</t>
  </si>
  <si>
    <t>3415</t>
  </si>
  <si>
    <t>3421</t>
  </si>
  <si>
    <t>3425</t>
  </si>
  <si>
    <t>3435</t>
  </si>
  <si>
    <t>3441</t>
  </si>
  <si>
    <t>3445</t>
  </si>
  <si>
    <t>3455</t>
  </si>
  <si>
    <t>3511</t>
  </si>
  <si>
    <t>3515</t>
  </si>
  <si>
    <t>3900</t>
  </si>
  <si>
    <t>3911</t>
  </si>
  <si>
    <t>3915</t>
  </si>
  <si>
    <t>3921</t>
  </si>
  <si>
    <t>3925</t>
  </si>
  <si>
    <t>4110</t>
  </si>
  <si>
    <t>4111</t>
  </si>
  <si>
    <t>4112</t>
  </si>
  <si>
    <t>4114</t>
  </si>
  <si>
    <t>4115</t>
  </si>
  <si>
    <t>4116</t>
  </si>
  <si>
    <t>4117</t>
  </si>
  <si>
    <t>4118</t>
  </si>
  <si>
    <t>4119</t>
  </si>
  <si>
    <t>4130</t>
  </si>
  <si>
    <t>4140</t>
  </si>
  <si>
    <t>4210</t>
  </si>
  <si>
    <t>4310</t>
  </si>
  <si>
    <t>4320</t>
  </si>
  <si>
    <t>4510</t>
  </si>
  <si>
    <t>4520</t>
  </si>
  <si>
    <t>4610</t>
  </si>
  <si>
    <t>4620</t>
  </si>
  <si>
    <t>4630</t>
  </si>
  <si>
    <t>4710</t>
  </si>
  <si>
    <t>5100</t>
  </si>
  <si>
    <t>5210</t>
  </si>
  <si>
    <t>5215</t>
  </si>
  <si>
    <t>5220</t>
  </si>
  <si>
    <t>5230</t>
  </si>
  <si>
    <t>5235</t>
  </si>
  <si>
    <t>5240</t>
  </si>
  <si>
    <t>5300</t>
  </si>
  <si>
    <t>5410</t>
  </si>
  <si>
    <t>5420</t>
  </si>
  <si>
    <t>5430</t>
  </si>
  <si>
    <t>5440</t>
  </si>
  <si>
    <t>5450</t>
  </si>
  <si>
    <t>5460</t>
  </si>
  <si>
    <t>5470</t>
  </si>
  <si>
    <t>5505</t>
  </si>
  <si>
    <t>5510</t>
  </si>
  <si>
    <t>5515</t>
  </si>
  <si>
    <t>5520</t>
  </si>
  <si>
    <t>5525</t>
  </si>
  <si>
    <t>5530</t>
  </si>
  <si>
    <t>5535</t>
  </si>
  <si>
    <t>5540</t>
  </si>
  <si>
    <t>5545</t>
  </si>
  <si>
    <t>5550</t>
  </si>
  <si>
    <t>5555</t>
  </si>
  <si>
    <t>5560</t>
  </si>
  <si>
    <t>5565</t>
  </si>
  <si>
    <t>5570</t>
  </si>
  <si>
    <t>5605</t>
  </si>
  <si>
    <t>5610</t>
  </si>
  <si>
    <t>5611</t>
  </si>
  <si>
    <t>5612</t>
  </si>
  <si>
    <t>5620</t>
  </si>
  <si>
    <t>5630</t>
  </si>
  <si>
    <t>5631</t>
  </si>
  <si>
    <t>5632</t>
  </si>
  <si>
    <t>5640</t>
  </si>
  <si>
    <t>5650</t>
  </si>
  <si>
    <t>5651</t>
  </si>
  <si>
    <t>5652</t>
  </si>
  <si>
    <t>5660</t>
  </si>
  <si>
    <t>5665</t>
  </si>
  <si>
    <t>5700</t>
  </si>
  <si>
    <t>5705</t>
  </si>
  <si>
    <t>5710</t>
  </si>
  <si>
    <t>5715</t>
  </si>
  <si>
    <t>5800</t>
  </si>
  <si>
    <t>5805</t>
  </si>
  <si>
    <t>5809</t>
  </si>
  <si>
    <t>5810</t>
  </si>
  <si>
    <t>5815</t>
  </si>
  <si>
    <t>5820</t>
  </si>
  <si>
    <t>5825</t>
  </si>
  <si>
    <t>5830</t>
  </si>
  <si>
    <t>5835</t>
  </si>
  <si>
    <t>5836</t>
  </si>
  <si>
    <t>5837</t>
  </si>
  <si>
    <t>5839</t>
  </si>
  <si>
    <t>5840</t>
  </si>
  <si>
    <t>5845</t>
  </si>
  <si>
    <t>5850</t>
  </si>
  <si>
    <t>5855</t>
  </si>
  <si>
    <t>5860</t>
  </si>
  <si>
    <t>5865</t>
  </si>
  <si>
    <t>5870</t>
  </si>
  <si>
    <t>5871</t>
  </si>
  <si>
    <t>5872</t>
  </si>
  <si>
    <t>5873</t>
  </si>
  <si>
    <t>5880</t>
  </si>
  <si>
    <t>5881</t>
  </si>
  <si>
    <t>5885</t>
  </si>
  <si>
    <t>5890</t>
  </si>
  <si>
    <t>5891</t>
  </si>
  <si>
    <t>5895</t>
  </si>
  <si>
    <t>5900</t>
  </si>
  <si>
    <t>5901</t>
  </si>
  <si>
    <t>5902</t>
  </si>
  <si>
    <t>5903</t>
  </si>
  <si>
    <t>5904</t>
  </si>
  <si>
    <t>5905</t>
  </si>
  <si>
    <t>5910</t>
  </si>
  <si>
    <t>5915</t>
  </si>
  <si>
    <t>5920</t>
  </si>
  <si>
    <t>5925</t>
  </si>
  <si>
    <t>5930</t>
  </si>
  <si>
    <t>5935</t>
  </si>
  <si>
    <t>5940</t>
  </si>
  <si>
    <t>5945</t>
  </si>
  <si>
    <t>5950</t>
  </si>
  <si>
    <t>5955</t>
  </si>
  <si>
    <t>5960</t>
  </si>
  <si>
    <t>5965</t>
  </si>
  <si>
    <t>5966</t>
  </si>
  <si>
    <t>5967</t>
  </si>
  <si>
    <t>5970</t>
  </si>
  <si>
    <t>5975</t>
  </si>
  <si>
    <t>5976</t>
  </si>
  <si>
    <t>5977</t>
  </si>
  <si>
    <t>5978</t>
  </si>
  <si>
    <t>5979</t>
  </si>
  <si>
    <t>5980</t>
  </si>
  <si>
    <t>5981</t>
  </si>
  <si>
    <t>5982</t>
  </si>
  <si>
    <t>5983</t>
  </si>
  <si>
    <t>5984</t>
  </si>
  <si>
    <t>5985</t>
  </si>
  <si>
    <t>5986</t>
  </si>
  <si>
    <t>5987</t>
  </si>
  <si>
    <t>5988</t>
  </si>
  <si>
    <t>5989</t>
  </si>
  <si>
    <t>5990</t>
  </si>
  <si>
    <t>5991</t>
  </si>
  <si>
    <t>5992</t>
  </si>
  <si>
    <t>5993</t>
  </si>
  <si>
    <t>5994</t>
  </si>
  <si>
    <t>5995</t>
  </si>
  <si>
    <t>5996</t>
  </si>
  <si>
    <t>5998</t>
  </si>
  <si>
    <t>5999</t>
  </si>
  <si>
    <t>6111</t>
  </si>
  <si>
    <t>6112</t>
  </si>
  <si>
    <t>6113</t>
  </si>
  <si>
    <t>6114</t>
  </si>
  <si>
    <t>6115</t>
  </si>
  <si>
    <t>6116</t>
  </si>
  <si>
    <t>6118</t>
  </si>
  <si>
    <t>6119</t>
  </si>
  <si>
    <t>6121</t>
  </si>
  <si>
    <t>6122</t>
  </si>
  <si>
    <t>6123</t>
  </si>
  <si>
    <t>6124</t>
  </si>
  <si>
    <t>6125</t>
  </si>
  <si>
    <t>6126</t>
  </si>
  <si>
    <t>6127</t>
  </si>
  <si>
    <t>6128</t>
  </si>
  <si>
    <t>6129</t>
  </si>
  <si>
    <t>6131</t>
  </si>
  <si>
    <t>6132</t>
  </si>
  <si>
    <t>6133</t>
  </si>
  <si>
    <t>6134</t>
  </si>
  <si>
    <t>6135</t>
  </si>
  <si>
    <t>6136</t>
  </si>
  <si>
    <t>6137</t>
  </si>
  <si>
    <t>6139</t>
  </si>
  <si>
    <t>6141</t>
  </si>
  <si>
    <t>6142</t>
  </si>
  <si>
    <t>6143</t>
  </si>
  <si>
    <t>6144</t>
  </si>
  <si>
    <t>6145</t>
  </si>
  <si>
    <t>6146</t>
  </si>
  <si>
    <t>6147</t>
  </si>
  <si>
    <t>6148</t>
  </si>
  <si>
    <t>6149</t>
  </si>
  <si>
    <t>6151</t>
  </si>
  <si>
    <t>6152</t>
  </si>
  <si>
    <t>6153</t>
  </si>
  <si>
    <t>6154</t>
  </si>
  <si>
    <t>6155</t>
  </si>
  <si>
    <t>6156</t>
  </si>
  <si>
    <t>6157</t>
  </si>
  <si>
    <t>6200</t>
  </si>
  <si>
    <t>6201</t>
  </si>
  <si>
    <t>6202</t>
  </si>
  <si>
    <t>6203</t>
  </si>
  <si>
    <t>6204</t>
  </si>
  <si>
    <t>6205</t>
  </si>
  <si>
    <t>6206</t>
  </si>
  <si>
    <t>6207</t>
  </si>
  <si>
    <t>6208</t>
  </si>
  <si>
    <t>6209</t>
  </si>
  <si>
    <t>6211</t>
  </si>
  <si>
    <t>6212</t>
  </si>
  <si>
    <t>6213</t>
  </si>
  <si>
    <t>6214</t>
  </si>
  <si>
    <t>6215</t>
  </si>
  <si>
    <t>6216</t>
  </si>
  <si>
    <t>6217</t>
  </si>
  <si>
    <t>6218</t>
  </si>
  <si>
    <t>6219</t>
  </si>
  <si>
    <t>6221</t>
  </si>
  <si>
    <t>6222</t>
  </si>
  <si>
    <t>6223</t>
  </si>
  <si>
    <t>6224</t>
  </si>
  <si>
    <t>6225</t>
  </si>
  <si>
    <t>6226</t>
  </si>
  <si>
    <t>6227</t>
  </si>
  <si>
    <t>6228</t>
  </si>
  <si>
    <t>6229</t>
  </si>
  <si>
    <t>6231</t>
  </si>
  <si>
    <t>6232</t>
  </si>
  <si>
    <t>6233</t>
  </si>
  <si>
    <t>6234</t>
  </si>
  <si>
    <t>6235</t>
  </si>
  <si>
    <t>6236</t>
  </si>
  <si>
    <t>6237</t>
  </si>
  <si>
    <t>6238</t>
  </si>
  <si>
    <t>6239</t>
  </si>
  <si>
    <t>6251</t>
  </si>
  <si>
    <t>6252</t>
  </si>
  <si>
    <t>6253</t>
  </si>
  <si>
    <t>6254</t>
  </si>
  <si>
    <t>6256</t>
  </si>
  <si>
    <t>6257</t>
  </si>
  <si>
    <t>6258</t>
  </si>
  <si>
    <t>6259</t>
  </si>
  <si>
    <t>6261</t>
  </si>
  <si>
    <t>6262</t>
  </si>
  <si>
    <t>6263</t>
  </si>
  <si>
    <t>6264</t>
  </si>
  <si>
    <t>6265</t>
  </si>
  <si>
    <t>6266</t>
  </si>
  <si>
    <t>6267</t>
  </si>
  <si>
    <t>6268</t>
  </si>
  <si>
    <t>6269</t>
  </si>
  <si>
    <t>6271</t>
  </si>
  <si>
    <t>6272</t>
  </si>
  <si>
    <t>6273</t>
  </si>
  <si>
    <t>6274</t>
  </si>
  <si>
    <t>6275</t>
  </si>
  <si>
    <t>6276</t>
  </si>
  <si>
    <t>6277</t>
  </si>
  <si>
    <t>6278</t>
  </si>
  <si>
    <t>6279</t>
  </si>
  <si>
    <t>6281</t>
  </si>
  <si>
    <t>6282</t>
  </si>
  <si>
    <t>6283</t>
  </si>
  <si>
    <t>6284</t>
  </si>
  <si>
    <t>6285</t>
  </si>
  <si>
    <t>6286</t>
  </si>
  <si>
    <t>6311</t>
  </si>
  <si>
    <t>6312</t>
  </si>
  <si>
    <t>6313</t>
  </si>
  <si>
    <t>6314</t>
  </si>
  <si>
    <t>6316</t>
  </si>
  <si>
    <t>6317</t>
  </si>
  <si>
    <t>6318</t>
  </si>
  <si>
    <t>6409</t>
  </si>
  <si>
    <t>6410</t>
  </si>
  <si>
    <t>6411</t>
  </si>
  <si>
    <t>6412</t>
  </si>
  <si>
    <t>6413</t>
  </si>
  <si>
    <t>6414</t>
  </si>
  <si>
    <t>6415</t>
  </si>
  <si>
    <t>6416</t>
  </si>
  <si>
    <t>6417</t>
  </si>
  <si>
    <t>6418</t>
  </si>
  <si>
    <t>6419</t>
  </si>
  <si>
    <t>6420</t>
  </si>
  <si>
    <t>6421</t>
  </si>
  <si>
    <t>6422</t>
  </si>
  <si>
    <t>6423</t>
  </si>
  <si>
    <t>6430</t>
  </si>
  <si>
    <t>6431</t>
  </si>
  <si>
    <t>6432</t>
  </si>
  <si>
    <t>6433</t>
  </si>
  <si>
    <t>6434</t>
  </si>
  <si>
    <t>6435</t>
  </si>
  <si>
    <t>6499</t>
  </si>
  <si>
    <t>6997</t>
  </si>
  <si>
    <t>6998</t>
  </si>
  <si>
    <t>7119</t>
  </si>
  <si>
    <t>7139</t>
  </si>
  <si>
    <t>7200</t>
  </si>
  <si>
    <t>7400</t>
  </si>
  <si>
    <t>7500</t>
  </si>
  <si>
    <t>7501</t>
  </si>
  <si>
    <t>7502</t>
  </si>
  <si>
    <t>7503</t>
  </si>
  <si>
    <t>7504</t>
  </si>
  <si>
    <t>7505</t>
  </si>
  <si>
    <t>7506</t>
  </si>
  <si>
    <t>7507</t>
  </si>
  <si>
    <t>7508</t>
  </si>
  <si>
    <t>7509</t>
  </si>
  <si>
    <t>7521</t>
  </si>
  <si>
    <t>7522</t>
  </si>
  <si>
    <t>7523</t>
  </si>
  <si>
    <t>7525</t>
  </si>
  <si>
    <t>7526</t>
  </si>
  <si>
    <t>7527</t>
  </si>
  <si>
    <t>7528</t>
  </si>
  <si>
    <t>7529</t>
  </si>
  <si>
    <t>7541</t>
  </si>
  <si>
    <t>7542</t>
  </si>
  <si>
    <t>7570</t>
  </si>
  <si>
    <t>7571</t>
  </si>
  <si>
    <t>7580</t>
  </si>
  <si>
    <t>7590</t>
  </si>
  <si>
    <t>7920</t>
  </si>
  <si>
    <t>7930</t>
  </si>
  <si>
    <t>7940</t>
  </si>
  <si>
    <t>7950</t>
  </si>
  <si>
    <t>8130</t>
  </si>
  <si>
    <t>8140</t>
  </si>
  <si>
    <t>8150</t>
  </si>
  <si>
    <t>8160</t>
  </si>
  <si>
    <t>8170</t>
  </si>
  <si>
    <t>8190</t>
  </si>
  <si>
    <t>8191</t>
  </si>
  <si>
    <t>8199</t>
  </si>
  <si>
    <t>8619</t>
  </si>
  <si>
    <t>8621</t>
  </si>
  <si>
    <t>8623</t>
  </si>
  <si>
    <t>8624</t>
  </si>
  <si>
    <t>8626</t>
  </si>
  <si>
    <t>8629</t>
  </si>
  <si>
    <t>8651</t>
  </si>
  <si>
    <t>8653</t>
  </si>
  <si>
    <t>8654</t>
  </si>
  <si>
    <t>8659</t>
  </si>
  <si>
    <t>8671</t>
  </si>
  <si>
    <t>8673</t>
  </si>
  <si>
    <t>8674</t>
  </si>
  <si>
    <t>8678</t>
  </si>
  <si>
    <t>8679</t>
  </si>
  <si>
    <t>8681</t>
  </si>
  <si>
    <t>8689</t>
  </si>
  <si>
    <t>8809</t>
  </si>
  <si>
    <t>8818</t>
  </si>
  <si>
    <t>8819</t>
  </si>
  <si>
    <t>8821</t>
  </si>
  <si>
    <t>8823</t>
  </si>
  <si>
    <t>8824</t>
  </si>
  <si>
    <t>8826</t>
  </si>
  <si>
    <t>8827</t>
  </si>
  <si>
    <t>8828</t>
  </si>
  <si>
    <t>8847</t>
  </si>
  <si>
    <t>8848</t>
  </si>
  <si>
    <t>8849</t>
  </si>
  <si>
    <t>8850</t>
  </si>
  <si>
    <t>8851</t>
  </si>
  <si>
    <t>8860</t>
  </si>
  <si>
    <t>8861</t>
  </si>
  <si>
    <t>8865</t>
  </si>
  <si>
    <t>8866</t>
  </si>
  <si>
    <t>8867</t>
  </si>
  <si>
    <t>8868</t>
  </si>
  <si>
    <t>8869</t>
  </si>
  <si>
    <t>8870</t>
  </si>
  <si>
    <t>8871</t>
  </si>
  <si>
    <t>8872</t>
  </si>
  <si>
    <t>8874</t>
  </si>
  <si>
    <t>8875</t>
  </si>
  <si>
    <t>8876</t>
  </si>
  <si>
    <t>8877</t>
  </si>
  <si>
    <t>8878</t>
  </si>
  <si>
    <t>8879</t>
  </si>
  <si>
    <t>8880</t>
  </si>
  <si>
    <t>8881</t>
  </si>
  <si>
    <t>8882</t>
  </si>
  <si>
    <t>8884</t>
  </si>
  <si>
    <t>8885</t>
  </si>
  <si>
    <t>8886</t>
  </si>
  <si>
    <t>8887</t>
  </si>
  <si>
    <t>8888</t>
  </si>
  <si>
    <t>8889</t>
  </si>
  <si>
    <t>8890</t>
  </si>
  <si>
    <t>8891</t>
  </si>
  <si>
    <t>8892</t>
  </si>
  <si>
    <t>8893</t>
  </si>
  <si>
    <t>8894</t>
  </si>
  <si>
    <t>8895</t>
  </si>
  <si>
    <t>8896</t>
  </si>
  <si>
    <t>8897</t>
  </si>
  <si>
    <t>8898</t>
  </si>
  <si>
    <t>8899</t>
  </si>
  <si>
    <t>8912</t>
  </si>
  <si>
    <t>8940</t>
  </si>
  <si>
    <t>8948</t>
  </si>
  <si>
    <t>8983</t>
  </si>
  <si>
    <t>8984</t>
  </si>
  <si>
    <t>9011</t>
  </si>
  <si>
    <t>9013</t>
  </si>
  <si>
    <t>9041</t>
  </si>
  <si>
    <t>9071</t>
  </si>
  <si>
    <t>9079</t>
  </si>
  <si>
    <t>9089</t>
  </si>
  <si>
    <t>9095</t>
  </si>
  <si>
    <t>9097</t>
  </si>
  <si>
    <t>9098</t>
  </si>
  <si>
    <t>9112</t>
  </si>
  <si>
    <t>9113</t>
  </si>
  <si>
    <t>9115</t>
  </si>
  <si>
    <t>9119</t>
  </si>
  <si>
    <t>9122</t>
  </si>
  <si>
    <t>9124</t>
  </si>
  <si>
    <t>9125</t>
  </si>
  <si>
    <t>9127</t>
  </si>
  <si>
    <t>9128</t>
  </si>
  <si>
    <t>9155</t>
  </si>
  <si>
    <t>9164</t>
  </si>
  <si>
    <t>9169</t>
  </si>
  <si>
    <t>9170</t>
  </si>
  <si>
    <t>9172</t>
  </si>
  <si>
    <t>9173</t>
  </si>
  <si>
    <t>9181</t>
  </si>
  <si>
    <t>9182</t>
  </si>
  <si>
    <t>9184</t>
  </si>
  <si>
    <t>9193</t>
  </si>
  <si>
    <t>9194</t>
  </si>
  <si>
    <t>9196</t>
  </si>
  <si>
    <t>9197</t>
  </si>
  <si>
    <t>9220</t>
  </si>
  <si>
    <t>9230</t>
  </si>
  <si>
    <t>9241</t>
  </si>
  <si>
    <t>9242</t>
  </si>
  <si>
    <t>9335</t>
  </si>
  <si>
    <t>9346</t>
  </si>
  <si>
    <t>9355</t>
  </si>
  <si>
    <t>9370</t>
  </si>
  <si>
    <t>9371</t>
  </si>
  <si>
    <t>9385</t>
  </si>
  <si>
    <t>9386</t>
  </si>
  <si>
    <t>9410</t>
  </si>
  <si>
    <t>9509</t>
  </si>
  <si>
    <t>9514</t>
  </si>
  <si>
    <t>9515</t>
  </si>
  <si>
    <t>9517</t>
  </si>
  <si>
    <t>9518</t>
  </si>
  <si>
    <t>9520</t>
  </si>
  <si>
    <t>9523</t>
  </si>
  <si>
    <t>9524</t>
  </si>
  <si>
    <t>9532</t>
  </si>
  <si>
    <t>9533</t>
  </si>
  <si>
    <t>9551</t>
  </si>
  <si>
    <t>9560</t>
  </si>
  <si>
    <t>9610</t>
  </si>
  <si>
    <t>9670</t>
  </si>
  <si>
    <t>9674</t>
  </si>
  <si>
    <t>9676</t>
  </si>
  <si>
    <t>9677</t>
  </si>
  <si>
    <t>9725</t>
  </si>
  <si>
    <t>9740</t>
  </si>
  <si>
    <t>9835</t>
  </si>
  <si>
    <t>9836</t>
  </si>
  <si>
    <t>9839</t>
  </si>
  <si>
    <t>9841</t>
  </si>
  <si>
    <t>9842</t>
  </si>
  <si>
    <t>9844</t>
  </si>
  <si>
    <t>9845</t>
  </si>
  <si>
    <t>9847</t>
  </si>
  <si>
    <t>9848</t>
  </si>
  <si>
    <t>9850</t>
  </si>
  <si>
    <t>9863</t>
  </si>
  <si>
    <t>9865</t>
  </si>
  <si>
    <t>9866</t>
  </si>
  <si>
    <t>9868</t>
  </si>
  <si>
    <t>9869</t>
  </si>
  <si>
    <t>9871</t>
  </si>
  <si>
    <t>9872</t>
  </si>
  <si>
    <t>9874</t>
  </si>
  <si>
    <t>9901</t>
  </si>
  <si>
    <t>9902</t>
  </si>
  <si>
    <t>9905</t>
  </si>
  <si>
    <t>9907</t>
  </si>
  <si>
    <t>9908</t>
  </si>
  <si>
    <t>9922</t>
  </si>
  <si>
    <t>9923</t>
  </si>
  <si>
    <t>9925</t>
  </si>
  <si>
    <t>9926</t>
  </si>
  <si>
    <t>9928</t>
  </si>
  <si>
    <t>9929</t>
  </si>
  <si>
    <t>9932</t>
  </si>
  <si>
    <t>9934</t>
  </si>
  <si>
    <t>9935</t>
  </si>
  <si>
    <t>9937</t>
  </si>
  <si>
    <t>9938</t>
  </si>
  <si>
    <t>9944</t>
  </si>
  <si>
    <t>9945</t>
  </si>
  <si>
    <t>9946</t>
  </si>
  <si>
    <t>9947</t>
  </si>
  <si>
    <t>9948</t>
  </si>
  <si>
    <t>9949</t>
  </si>
  <si>
    <t>9950</t>
  </si>
  <si>
    <t>9951</t>
  </si>
  <si>
    <t>9952</t>
  </si>
  <si>
    <t>9953</t>
  </si>
  <si>
    <t>9954</t>
  </si>
  <si>
    <t>9955</t>
  </si>
  <si>
    <t>9956</t>
  </si>
  <si>
    <t>9957</t>
  </si>
  <si>
    <t>9958</t>
  </si>
  <si>
    <t>9959</t>
  </si>
  <si>
    <t>9960</t>
  </si>
  <si>
    <t>9961</t>
  </si>
  <si>
    <t>9962</t>
  </si>
  <si>
    <t>9963</t>
  </si>
  <si>
    <t>9964</t>
  </si>
  <si>
    <t>9965</t>
  </si>
  <si>
    <t>9966</t>
  </si>
  <si>
    <t>9967</t>
  </si>
  <si>
    <t>9968</t>
  </si>
  <si>
    <t>9969</t>
  </si>
  <si>
    <t>9970</t>
  </si>
  <si>
    <t>9971</t>
  </si>
  <si>
    <t>9972</t>
  </si>
  <si>
    <t>9973</t>
  </si>
  <si>
    <t>9974</t>
  </si>
  <si>
    <t>9975</t>
  </si>
  <si>
    <t>9976</t>
  </si>
  <si>
    <t>9977</t>
  </si>
  <si>
    <t>9978</t>
  </si>
  <si>
    <t>9979</t>
  </si>
  <si>
    <t>9980</t>
  </si>
  <si>
    <t>9981</t>
  </si>
  <si>
    <t>9982</t>
  </si>
  <si>
    <t>9983</t>
  </si>
  <si>
    <t>9984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</si>
</sst>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0" fontId="18" fillId="0" borderId="0" xfId="0" applyFon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8A024-93A5-48B8-BEF2-3D3FD29E79C9}">
  <sheetPr>
    <tabColor rgb="FFFFFF00"/>
  </sheetPr>
  <dimension ref="A1:B38"/>
  <sheetViews>
    <sheetView tabSelected="1" workbookViewId="0">
      <pane ySplit="3" topLeftCell="A4" activePane="bottomLeft" state="frozen"/>
      <selection pane="bottomLeft" activeCell="A4" sqref="A4:B38"/>
    </sheetView>
  </sheetViews>
  <sheetFormatPr defaultRowHeight="15" x14ac:dyDescent="0.25"/>
  <cols>
    <col min="1" max="1" width="16.28515625" customWidth="1"/>
    <col min="2" max="2" width="30.28515625" customWidth="1"/>
  </cols>
  <sheetData>
    <row r="1" spans="1:2" x14ac:dyDescent="0.25">
      <c r="A1" s="2" t="s">
        <v>5036</v>
      </c>
    </row>
    <row r="3" spans="1:2" x14ac:dyDescent="0.25">
      <c r="A3" s="3" t="s">
        <v>1</v>
      </c>
      <c r="B3" s="3" t="s">
        <v>0</v>
      </c>
    </row>
    <row r="4" spans="1:2" x14ac:dyDescent="0.25">
      <c r="A4" t="str">
        <f>"11"</f>
        <v>11</v>
      </c>
      <c r="B4" t="s">
        <v>2</v>
      </c>
    </row>
    <row r="5" spans="1:2" x14ac:dyDescent="0.25">
      <c r="A5" t="str">
        <f>"12"</f>
        <v>12</v>
      </c>
      <c r="B5" t="s">
        <v>3</v>
      </c>
    </row>
    <row r="6" spans="1:2" x14ac:dyDescent="0.25">
      <c r="A6" t="str">
        <f>"13"</f>
        <v>13</v>
      </c>
      <c r="B6" t="s">
        <v>4</v>
      </c>
    </row>
    <row r="7" spans="1:2" x14ac:dyDescent="0.25">
      <c r="A7" t="str">
        <f>"21"</f>
        <v>21</v>
      </c>
      <c r="B7" t="s">
        <v>5</v>
      </c>
    </row>
    <row r="8" spans="1:2" x14ac:dyDescent="0.25">
      <c r="A8" t="str">
        <f>"22"</f>
        <v>22</v>
      </c>
      <c r="B8" t="s">
        <v>6</v>
      </c>
    </row>
    <row r="9" spans="1:2" x14ac:dyDescent="0.25">
      <c r="A9" t="str">
        <f>"23"</f>
        <v>23</v>
      </c>
      <c r="B9" t="s">
        <v>7</v>
      </c>
    </row>
    <row r="10" spans="1:2" x14ac:dyDescent="0.25">
      <c r="A10" t="str">
        <f>"24"</f>
        <v>24</v>
      </c>
      <c r="B10" t="s">
        <v>8</v>
      </c>
    </row>
    <row r="11" spans="1:2" x14ac:dyDescent="0.25">
      <c r="A11" t="str">
        <f>"29"</f>
        <v>29</v>
      </c>
      <c r="B11" t="s">
        <v>5037</v>
      </c>
    </row>
    <row r="12" spans="1:2" x14ac:dyDescent="0.25">
      <c r="A12" t="str">
        <f>"31"</f>
        <v>31</v>
      </c>
      <c r="B12" t="s">
        <v>9</v>
      </c>
    </row>
    <row r="13" spans="1:2" x14ac:dyDescent="0.25">
      <c r="A13" t="str">
        <f>"33"</f>
        <v>33</v>
      </c>
      <c r="B13" t="s">
        <v>10</v>
      </c>
    </row>
    <row r="14" spans="1:2" x14ac:dyDescent="0.25">
      <c r="A14" t="str">
        <f>"41"</f>
        <v>41</v>
      </c>
      <c r="B14" t="s">
        <v>11</v>
      </c>
    </row>
    <row r="15" spans="1:2" x14ac:dyDescent="0.25">
      <c r="A15" t="str">
        <f>"42"</f>
        <v>42</v>
      </c>
      <c r="B15" t="s">
        <v>12</v>
      </c>
    </row>
    <row r="16" spans="1:2" x14ac:dyDescent="0.25">
      <c r="A16" t="str">
        <f>"43"</f>
        <v>43</v>
      </c>
      <c r="B16" t="s">
        <v>13</v>
      </c>
    </row>
    <row r="17" spans="1:2" x14ac:dyDescent="0.25">
      <c r="A17" t="str">
        <f>"51"</f>
        <v>51</v>
      </c>
      <c r="B17" t="s">
        <v>14</v>
      </c>
    </row>
    <row r="18" spans="1:2" x14ac:dyDescent="0.25">
      <c r="A18" t="str">
        <f>"52"</f>
        <v>52</v>
      </c>
      <c r="B18" t="s">
        <v>15</v>
      </c>
    </row>
    <row r="19" spans="1:2" x14ac:dyDescent="0.25">
      <c r="A19" t="str">
        <f>"61"</f>
        <v>61</v>
      </c>
      <c r="B19" t="s">
        <v>16</v>
      </c>
    </row>
    <row r="20" spans="1:2" x14ac:dyDescent="0.25">
      <c r="A20" t="str">
        <f>"62"</f>
        <v>62</v>
      </c>
      <c r="B20" t="s">
        <v>17</v>
      </c>
    </row>
    <row r="21" spans="1:2" x14ac:dyDescent="0.25">
      <c r="A21" t="str">
        <f>"63"</f>
        <v>63</v>
      </c>
      <c r="B21" t="s">
        <v>18</v>
      </c>
    </row>
    <row r="22" spans="1:2" x14ac:dyDescent="0.25">
      <c r="A22" t="str">
        <f>"71"</f>
        <v>71</v>
      </c>
      <c r="B22" t="s">
        <v>19</v>
      </c>
    </row>
    <row r="23" spans="1:2" x14ac:dyDescent="0.25">
      <c r="A23" t="str">
        <f>"72"</f>
        <v>72</v>
      </c>
      <c r="B23" t="s">
        <v>20</v>
      </c>
    </row>
    <row r="24" spans="1:2" x14ac:dyDescent="0.25">
      <c r="A24" t="str">
        <f>"74"</f>
        <v>74</v>
      </c>
      <c r="B24" t="s">
        <v>21</v>
      </c>
    </row>
    <row r="25" spans="1:2" x14ac:dyDescent="0.25">
      <c r="A25" t="str">
        <f>"76"</f>
        <v>76</v>
      </c>
      <c r="B25" t="s">
        <v>22</v>
      </c>
    </row>
    <row r="26" spans="1:2" x14ac:dyDescent="0.25">
      <c r="A26" t="str">
        <f>"78"</f>
        <v>78</v>
      </c>
      <c r="B26" t="s">
        <v>23</v>
      </c>
    </row>
    <row r="27" spans="1:2" x14ac:dyDescent="0.25">
      <c r="A27" t="str">
        <f>"79"</f>
        <v>79</v>
      </c>
      <c r="B27" t="s">
        <v>24</v>
      </c>
    </row>
    <row r="28" spans="1:2" x14ac:dyDescent="0.25">
      <c r="A28" t="str">
        <f>"81"</f>
        <v>81</v>
      </c>
      <c r="B28" t="s">
        <v>25</v>
      </c>
    </row>
    <row r="29" spans="1:2" x14ac:dyDescent="0.25">
      <c r="A29" t="str">
        <f>"89"</f>
        <v>89</v>
      </c>
      <c r="B29" t="s">
        <v>26</v>
      </c>
    </row>
    <row r="30" spans="1:2" x14ac:dyDescent="0.25">
      <c r="A30" t="str">
        <f>"91"</f>
        <v>91</v>
      </c>
      <c r="B30" t="s">
        <v>27</v>
      </c>
    </row>
    <row r="31" spans="1:2" x14ac:dyDescent="0.25">
      <c r="A31" t="str">
        <f>"92"</f>
        <v>92</v>
      </c>
      <c r="B31" t="s">
        <v>28</v>
      </c>
    </row>
    <row r="32" spans="1:2" x14ac:dyDescent="0.25">
      <c r="A32" t="str">
        <f>"93"</f>
        <v>93</v>
      </c>
      <c r="B32" t="s">
        <v>29</v>
      </c>
    </row>
    <row r="33" spans="1:2" x14ac:dyDescent="0.25">
      <c r="A33" t="str">
        <f>"94"</f>
        <v>94</v>
      </c>
      <c r="B33" t="s">
        <v>30</v>
      </c>
    </row>
    <row r="34" spans="1:2" x14ac:dyDescent="0.25">
      <c r="A34" t="str">
        <f>"95"</f>
        <v>95</v>
      </c>
      <c r="B34" t="s">
        <v>31</v>
      </c>
    </row>
    <row r="35" spans="1:2" x14ac:dyDescent="0.25">
      <c r="A35" t="str">
        <f>"96"</f>
        <v>96</v>
      </c>
      <c r="B35" t="s">
        <v>32</v>
      </c>
    </row>
    <row r="36" spans="1:2" x14ac:dyDescent="0.25">
      <c r="A36" t="str">
        <f>"97"</f>
        <v>97</v>
      </c>
      <c r="B36" t="s">
        <v>33</v>
      </c>
    </row>
    <row r="37" spans="1:2" x14ac:dyDescent="0.25">
      <c r="A37" t="str">
        <f>"98"</f>
        <v>98</v>
      </c>
      <c r="B37" t="s">
        <v>34</v>
      </c>
    </row>
    <row r="38" spans="1:2" x14ac:dyDescent="0.25">
      <c r="A38" t="str">
        <f>"99"</f>
        <v>99</v>
      </c>
      <c r="B38" t="s">
        <v>35</v>
      </c>
    </row>
  </sheetData>
  <autoFilter ref="A3:B37" xr:uid="{7688A024-93A5-48B8-BEF2-3D3FD29E79C9}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01CF-71D6-4E18-AF46-EF19E909C99A}">
  <dimension ref="A1:B104"/>
  <sheetViews>
    <sheetView workbookViewId="0">
      <pane ySplit="3" topLeftCell="A4" activePane="bottomLeft" state="frozen"/>
      <selection pane="bottomLeft" activeCell="A4" sqref="A4:B104"/>
    </sheetView>
  </sheetViews>
  <sheetFormatPr defaultRowHeight="15" x14ac:dyDescent="0.25"/>
  <cols>
    <col min="1" max="1" width="16.28515625" customWidth="1"/>
    <col min="2" max="2" width="30.7109375" customWidth="1"/>
  </cols>
  <sheetData>
    <row r="1" spans="1:2" x14ac:dyDescent="0.25">
      <c r="A1" s="2" t="s">
        <v>5036</v>
      </c>
    </row>
    <row r="3" spans="1:2" x14ac:dyDescent="0.25">
      <c r="A3" s="3" t="s">
        <v>4878</v>
      </c>
      <c r="B3" s="3" t="s">
        <v>0</v>
      </c>
    </row>
    <row r="4" spans="1:2" x14ac:dyDescent="0.25">
      <c r="A4" t="str">
        <f>"000"</f>
        <v>000</v>
      </c>
      <c r="B4" t="s">
        <v>3509</v>
      </c>
    </row>
    <row r="5" spans="1:2" x14ac:dyDescent="0.25">
      <c r="A5" t="str">
        <f>"100"</f>
        <v>100</v>
      </c>
      <c r="B5" t="s">
        <v>3510</v>
      </c>
    </row>
    <row r="6" spans="1:2" x14ac:dyDescent="0.25">
      <c r="A6" t="str">
        <f>"111"</f>
        <v>111</v>
      </c>
      <c r="B6" t="s">
        <v>3511</v>
      </c>
    </row>
    <row r="7" spans="1:2" x14ac:dyDescent="0.25">
      <c r="A7" t="str">
        <f>"112"</f>
        <v>112</v>
      </c>
      <c r="B7" t="s">
        <v>2343</v>
      </c>
    </row>
    <row r="8" spans="1:2" x14ac:dyDescent="0.25">
      <c r="A8" t="str">
        <f>"113"</f>
        <v>113</v>
      </c>
      <c r="B8" t="s">
        <v>3513</v>
      </c>
    </row>
    <row r="9" spans="1:2" x14ac:dyDescent="0.25">
      <c r="A9" t="str">
        <f>"114"</f>
        <v>114</v>
      </c>
      <c r="B9" t="s">
        <v>3816</v>
      </c>
    </row>
    <row r="10" spans="1:2" x14ac:dyDescent="0.25">
      <c r="A10" t="str">
        <f>"115"</f>
        <v>115</v>
      </c>
      <c r="B10" t="s">
        <v>3515</v>
      </c>
    </row>
    <row r="11" spans="1:2" x14ac:dyDescent="0.25">
      <c r="A11" t="str">
        <f>"116"</f>
        <v>116</v>
      </c>
      <c r="B11" t="s">
        <v>3517</v>
      </c>
    </row>
    <row r="12" spans="1:2" x14ac:dyDescent="0.25">
      <c r="A12" t="str">
        <f>"141"</f>
        <v>141</v>
      </c>
      <c r="B12" t="s">
        <v>3875</v>
      </c>
    </row>
    <row r="13" spans="1:2" x14ac:dyDescent="0.25">
      <c r="A13" t="str">
        <f>"150"</f>
        <v>150</v>
      </c>
      <c r="B13" t="s">
        <v>3698</v>
      </c>
    </row>
    <row r="14" spans="1:2" x14ac:dyDescent="0.25">
      <c r="A14" t="str">
        <f>"151"</f>
        <v>151</v>
      </c>
      <c r="B14" t="s">
        <v>3703</v>
      </c>
    </row>
    <row r="15" spans="1:2" x14ac:dyDescent="0.25">
      <c r="A15" t="str">
        <f>"152"</f>
        <v>152</v>
      </c>
      <c r="B15" t="s">
        <v>3891</v>
      </c>
    </row>
    <row r="16" spans="1:2" x14ac:dyDescent="0.25">
      <c r="A16" t="str">
        <f>"153"</f>
        <v>153</v>
      </c>
      <c r="B16" t="s">
        <v>3557</v>
      </c>
    </row>
    <row r="17" spans="1:2" x14ac:dyDescent="0.25">
      <c r="A17" t="str">
        <f>"154"</f>
        <v>154</v>
      </c>
      <c r="B17" t="s">
        <v>3892</v>
      </c>
    </row>
    <row r="18" spans="1:2" x14ac:dyDescent="0.25">
      <c r="A18" t="str">
        <f>"155"</f>
        <v>155</v>
      </c>
      <c r="B18" t="s">
        <v>3893</v>
      </c>
    </row>
    <row r="19" spans="1:2" x14ac:dyDescent="0.25">
      <c r="A19" t="str">
        <f>"156"</f>
        <v>156</v>
      </c>
      <c r="B19" t="s">
        <v>3365</v>
      </c>
    </row>
    <row r="20" spans="1:2" x14ac:dyDescent="0.25">
      <c r="A20" t="str">
        <f>"157"</f>
        <v>157</v>
      </c>
      <c r="B20" t="s">
        <v>3894</v>
      </c>
    </row>
    <row r="21" spans="1:2" x14ac:dyDescent="0.25">
      <c r="A21" t="str">
        <f>"158"</f>
        <v>158</v>
      </c>
      <c r="B21" t="s">
        <v>3895</v>
      </c>
    </row>
    <row r="22" spans="1:2" x14ac:dyDescent="0.25">
      <c r="A22" t="str">
        <f>"159"</f>
        <v>159</v>
      </c>
      <c r="B22" t="s">
        <v>3608</v>
      </c>
    </row>
    <row r="23" spans="1:2" x14ac:dyDescent="0.25">
      <c r="A23" t="str">
        <f>"161"</f>
        <v>161</v>
      </c>
      <c r="B23" t="s">
        <v>3896</v>
      </c>
    </row>
    <row r="24" spans="1:2" x14ac:dyDescent="0.25">
      <c r="A24" t="str">
        <f>"162"</f>
        <v>162</v>
      </c>
      <c r="B24" t="s">
        <v>3708</v>
      </c>
    </row>
    <row r="25" spans="1:2" x14ac:dyDescent="0.25">
      <c r="A25" t="str">
        <f>"163"</f>
        <v>163</v>
      </c>
      <c r="B25" t="s">
        <v>3611</v>
      </c>
    </row>
    <row r="26" spans="1:2" x14ac:dyDescent="0.25">
      <c r="A26" t="str">
        <f>"164"</f>
        <v>164</v>
      </c>
      <c r="B26" t="s">
        <v>3897</v>
      </c>
    </row>
    <row r="27" spans="1:2" x14ac:dyDescent="0.25">
      <c r="A27" t="str">
        <f>"166"</f>
        <v>166</v>
      </c>
      <c r="B27" t="s">
        <v>3898</v>
      </c>
    </row>
    <row r="28" spans="1:2" x14ac:dyDescent="0.25">
      <c r="A28" t="str">
        <f>"171"</f>
        <v>171</v>
      </c>
      <c r="B28" t="s">
        <v>3625</v>
      </c>
    </row>
    <row r="29" spans="1:2" x14ac:dyDescent="0.25">
      <c r="A29" t="str">
        <f>"172"</f>
        <v>172</v>
      </c>
      <c r="B29" t="s">
        <v>3626</v>
      </c>
    </row>
    <row r="30" spans="1:2" x14ac:dyDescent="0.25">
      <c r="A30" t="str">
        <f>"173"</f>
        <v>173</v>
      </c>
      <c r="B30" t="s">
        <v>3627</v>
      </c>
    </row>
    <row r="31" spans="1:2" x14ac:dyDescent="0.25">
      <c r="A31" t="str">
        <f>"174"</f>
        <v>174</v>
      </c>
      <c r="B31" t="s">
        <v>3899</v>
      </c>
    </row>
    <row r="32" spans="1:2" x14ac:dyDescent="0.25">
      <c r="A32" t="str">
        <f>"175"</f>
        <v>175</v>
      </c>
      <c r="B32" t="s">
        <v>3629</v>
      </c>
    </row>
    <row r="33" spans="1:2" x14ac:dyDescent="0.25">
      <c r="A33" t="str">
        <f>"176"</f>
        <v>176</v>
      </c>
      <c r="B33" t="s">
        <v>3630</v>
      </c>
    </row>
    <row r="34" spans="1:2" x14ac:dyDescent="0.25">
      <c r="A34" t="str">
        <f>"177"</f>
        <v>177</v>
      </c>
      <c r="B34" t="s">
        <v>3631</v>
      </c>
    </row>
    <row r="35" spans="1:2" x14ac:dyDescent="0.25">
      <c r="A35" t="str">
        <f>"181"</f>
        <v>181</v>
      </c>
      <c r="B35" t="s">
        <v>3632</v>
      </c>
    </row>
    <row r="36" spans="1:2" x14ac:dyDescent="0.25">
      <c r="A36" t="str">
        <f>"182"</f>
        <v>182</v>
      </c>
      <c r="B36" t="s">
        <v>3900</v>
      </c>
    </row>
    <row r="37" spans="1:2" x14ac:dyDescent="0.25">
      <c r="A37" t="str">
        <f>"183"</f>
        <v>183</v>
      </c>
      <c r="B37" t="s">
        <v>3901</v>
      </c>
    </row>
    <row r="38" spans="1:2" x14ac:dyDescent="0.25">
      <c r="A38" t="str">
        <f>"191"</f>
        <v>191</v>
      </c>
      <c r="B38" t="s">
        <v>3649</v>
      </c>
    </row>
    <row r="39" spans="1:2" x14ac:dyDescent="0.25">
      <c r="A39" t="str">
        <f>"192"</f>
        <v>192</v>
      </c>
      <c r="B39" t="s">
        <v>3413</v>
      </c>
    </row>
    <row r="40" spans="1:2" x14ac:dyDescent="0.25">
      <c r="A40" t="str">
        <f>"193"</f>
        <v>193</v>
      </c>
      <c r="B40" t="s">
        <v>763</v>
      </c>
    </row>
    <row r="41" spans="1:2" x14ac:dyDescent="0.25">
      <c r="A41" t="str">
        <f>"194"</f>
        <v>194</v>
      </c>
      <c r="B41" t="s">
        <v>3902</v>
      </c>
    </row>
    <row r="42" spans="1:2" x14ac:dyDescent="0.25">
      <c r="A42" t="str">
        <f>"195"</f>
        <v>195</v>
      </c>
      <c r="B42" t="s">
        <v>3741</v>
      </c>
    </row>
    <row r="43" spans="1:2" x14ac:dyDescent="0.25">
      <c r="A43" t="str">
        <f>"196"</f>
        <v>196</v>
      </c>
      <c r="B43" t="s">
        <v>3903</v>
      </c>
    </row>
    <row r="44" spans="1:2" x14ac:dyDescent="0.25">
      <c r="A44" t="str">
        <f>"197"</f>
        <v>197</v>
      </c>
      <c r="B44" t="s">
        <v>3742</v>
      </c>
    </row>
    <row r="45" spans="1:2" x14ac:dyDescent="0.25">
      <c r="A45" t="str">
        <f>"200"</f>
        <v>200</v>
      </c>
      <c r="B45" t="s">
        <v>3689</v>
      </c>
    </row>
    <row r="46" spans="1:2" x14ac:dyDescent="0.25">
      <c r="A46" t="str">
        <f>"211"</f>
        <v>211</v>
      </c>
      <c r="B46" t="s">
        <v>3511</v>
      </c>
    </row>
    <row r="47" spans="1:2" x14ac:dyDescent="0.25">
      <c r="A47" t="str">
        <f>"212"</f>
        <v>212</v>
      </c>
      <c r="B47" t="s">
        <v>2343</v>
      </c>
    </row>
    <row r="48" spans="1:2" x14ac:dyDescent="0.25">
      <c r="A48" t="str">
        <f>"213"</f>
        <v>213</v>
      </c>
      <c r="B48" t="s">
        <v>3816</v>
      </c>
    </row>
    <row r="49" spans="1:2" x14ac:dyDescent="0.25">
      <c r="A49" t="str">
        <f>"214"</f>
        <v>214</v>
      </c>
      <c r="B49" t="s">
        <v>3515</v>
      </c>
    </row>
    <row r="50" spans="1:2" x14ac:dyDescent="0.25">
      <c r="A50" t="str">
        <f>"241"</f>
        <v>241</v>
      </c>
      <c r="B50" t="s">
        <v>3875</v>
      </c>
    </row>
    <row r="51" spans="1:2" x14ac:dyDescent="0.25">
      <c r="A51" t="str">
        <f>"250"</f>
        <v>250</v>
      </c>
      <c r="B51" t="s">
        <v>3698</v>
      </c>
    </row>
    <row r="52" spans="1:2" x14ac:dyDescent="0.25">
      <c r="A52" t="str">
        <f>"251"</f>
        <v>251</v>
      </c>
      <c r="B52" t="s">
        <v>3904</v>
      </c>
    </row>
    <row r="53" spans="1:2" x14ac:dyDescent="0.25">
      <c r="A53" t="str">
        <f>"252"</f>
        <v>252</v>
      </c>
      <c r="B53" t="s">
        <v>3905</v>
      </c>
    </row>
    <row r="54" spans="1:2" x14ac:dyDescent="0.25">
      <c r="A54" t="str">
        <f>"253"</f>
        <v>253</v>
      </c>
      <c r="B54" t="s">
        <v>3906</v>
      </c>
    </row>
    <row r="55" spans="1:2" x14ac:dyDescent="0.25">
      <c r="A55" t="str">
        <f>"254"</f>
        <v>254</v>
      </c>
      <c r="B55" t="s">
        <v>3907</v>
      </c>
    </row>
    <row r="56" spans="1:2" x14ac:dyDescent="0.25">
      <c r="A56" t="str">
        <f>"271"</f>
        <v>271</v>
      </c>
      <c r="B56" t="s">
        <v>3625</v>
      </c>
    </row>
    <row r="57" spans="1:2" x14ac:dyDescent="0.25">
      <c r="A57" t="str">
        <f>"272"</f>
        <v>272</v>
      </c>
      <c r="B57" t="s">
        <v>3626</v>
      </c>
    </row>
    <row r="58" spans="1:2" x14ac:dyDescent="0.25">
      <c r="A58" t="str">
        <f>"273"</f>
        <v>273</v>
      </c>
      <c r="B58" t="s">
        <v>3627</v>
      </c>
    </row>
    <row r="59" spans="1:2" x14ac:dyDescent="0.25">
      <c r="A59" t="str">
        <f>"274"</f>
        <v>274</v>
      </c>
      <c r="B59" t="s">
        <v>3899</v>
      </c>
    </row>
    <row r="60" spans="1:2" x14ac:dyDescent="0.25">
      <c r="A60" t="str">
        <f>"275"</f>
        <v>275</v>
      </c>
      <c r="B60" t="s">
        <v>3629</v>
      </c>
    </row>
    <row r="61" spans="1:2" x14ac:dyDescent="0.25">
      <c r="A61" t="str">
        <f>"276"</f>
        <v>276</v>
      </c>
      <c r="B61" t="s">
        <v>3630</v>
      </c>
    </row>
    <row r="62" spans="1:2" x14ac:dyDescent="0.25">
      <c r="A62" t="str">
        <f>"281"</f>
        <v>281</v>
      </c>
      <c r="B62" t="s">
        <v>3908</v>
      </c>
    </row>
    <row r="63" spans="1:2" x14ac:dyDescent="0.25">
      <c r="A63" t="str">
        <f>"282"</f>
        <v>282</v>
      </c>
      <c r="B63" t="s">
        <v>3909</v>
      </c>
    </row>
    <row r="64" spans="1:2" x14ac:dyDescent="0.25">
      <c r="A64" t="str">
        <f>"283"</f>
        <v>283</v>
      </c>
      <c r="B64" t="s">
        <v>3910</v>
      </c>
    </row>
    <row r="65" spans="1:2" x14ac:dyDescent="0.25">
      <c r="A65" t="str">
        <f>"284"</f>
        <v>284</v>
      </c>
      <c r="B65" t="s">
        <v>3911</v>
      </c>
    </row>
    <row r="66" spans="1:2" x14ac:dyDescent="0.25">
      <c r="A66" t="str">
        <f>"290"</f>
        <v>290</v>
      </c>
      <c r="B66" t="s">
        <v>3649</v>
      </c>
    </row>
    <row r="67" spans="1:2" x14ac:dyDescent="0.25">
      <c r="A67" t="str">
        <f>"291"</f>
        <v>291</v>
      </c>
      <c r="B67" t="s">
        <v>3413</v>
      </c>
    </row>
    <row r="68" spans="1:2" x14ac:dyDescent="0.25">
      <c r="A68" t="str">
        <f>"292"</f>
        <v>292</v>
      </c>
      <c r="B68" t="s">
        <v>3513</v>
      </c>
    </row>
    <row r="69" spans="1:2" x14ac:dyDescent="0.25">
      <c r="A69" t="str">
        <f>"293"</f>
        <v>293</v>
      </c>
      <c r="B69" t="s">
        <v>3912</v>
      </c>
    </row>
    <row r="70" spans="1:2" x14ac:dyDescent="0.25">
      <c r="A70" t="str">
        <f>"294"</f>
        <v>294</v>
      </c>
      <c r="B70" t="s">
        <v>745</v>
      </c>
    </row>
    <row r="71" spans="1:2" x14ac:dyDescent="0.25">
      <c r="A71" t="str">
        <f>"295"</f>
        <v>295</v>
      </c>
      <c r="B71" t="s">
        <v>3657</v>
      </c>
    </row>
    <row r="72" spans="1:2" x14ac:dyDescent="0.25">
      <c r="A72" t="str">
        <f>"296"</f>
        <v>296</v>
      </c>
      <c r="B72" t="s">
        <v>3739</v>
      </c>
    </row>
    <row r="73" spans="1:2" x14ac:dyDescent="0.25">
      <c r="A73" t="str">
        <f>"297"</f>
        <v>297</v>
      </c>
      <c r="B73" t="s">
        <v>3740</v>
      </c>
    </row>
    <row r="74" spans="1:2" x14ac:dyDescent="0.25">
      <c r="A74" t="str">
        <f>"298"</f>
        <v>298</v>
      </c>
      <c r="B74" t="s">
        <v>3741</v>
      </c>
    </row>
    <row r="75" spans="1:2" x14ac:dyDescent="0.25">
      <c r="A75" t="str">
        <f>"299"</f>
        <v>299</v>
      </c>
      <c r="B75" t="s">
        <v>3742</v>
      </c>
    </row>
    <row r="76" spans="1:2" x14ac:dyDescent="0.25">
      <c r="A76" t="str">
        <f>"311"</f>
        <v>311</v>
      </c>
      <c r="B76" t="s">
        <v>3745</v>
      </c>
    </row>
    <row r="77" spans="1:2" x14ac:dyDescent="0.25">
      <c r="A77" t="str">
        <f>"321"</f>
        <v>321</v>
      </c>
      <c r="B77" t="s">
        <v>3746</v>
      </c>
    </row>
    <row r="78" spans="1:2" x14ac:dyDescent="0.25">
      <c r="A78" t="str">
        <f>"331"</f>
        <v>331</v>
      </c>
      <c r="B78" t="s">
        <v>3747</v>
      </c>
    </row>
    <row r="79" spans="1:2" x14ac:dyDescent="0.25">
      <c r="A79" t="str">
        <f>"332"</f>
        <v>332</v>
      </c>
      <c r="B79" t="s">
        <v>3748</v>
      </c>
    </row>
    <row r="80" spans="1:2" x14ac:dyDescent="0.25">
      <c r="A80" t="str">
        <f>"333"</f>
        <v>333</v>
      </c>
      <c r="B80" t="s">
        <v>3749</v>
      </c>
    </row>
    <row r="81" spans="1:2" x14ac:dyDescent="0.25">
      <c r="A81" t="str">
        <f>"343"</f>
        <v>343</v>
      </c>
      <c r="B81" t="s">
        <v>3750</v>
      </c>
    </row>
    <row r="82" spans="1:2" x14ac:dyDescent="0.25">
      <c r="A82" t="str">
        <f>"351"</f>
        <v>351</v>
      </c>
      <c r="B82" t="s">
        <v>3751</v>
      </c>
    </row>
    <row r="83" spans="1:2" x14ac:dyDescent="0.25">
      <c r="A83" t="str">
        <f>"361"</f>
        <v>361</v>
      </c>
      <c r="B83" t="s">
        <v>3752</v>
      </c>
    </row>
    <row r="84" spans="1:2" x14ac:dyDescent="0.25">
      <c r="A84" t="str">
        <f>"400"</f>
        <v>400</v>
      </c>
      <c r="B84" t="s">
        <v>3880</v>
      </c>
    </row>
    <row r="85" spans="1:2" x14ac:dyDescent="0.25">
      <c r="A85" t="str">
        <f>"411"</f>
        <v>411</v>
      </c>
      <c r="B85" t="s">
        <v>3913</v>
      </c>
    </row>
    <row r="86" spans="1:2" x14ac:dyDescent="0.25">
      <c r="A86" t="str">
        <f>"430"</f>
        <v>430</v>
      </c>
      <c r="B86" t="s">
        <v>3914</v>
      </c>
    </row>
    <row r="87" spans="1:2" x14ac:dyDescent="0.25">
      <c r="A87" t="str">
        <f>"440"</f>
        <v>440</v>
      </c>
      <c r="B87" t="s">
        <v>3883</v>
      </c>
    </row>
    <row r="88" spans="1:2" x14ac:dyDescent="0.25">
      <c r="A88" t="str">
        <f>"450"</f>
        <v>450</v>
      </c>
      <c r="B88" t="s">
        <v>3884</v>
      </c>
    </row>
    <row r="89" spans="1:2" x14ac:dyDescent="0.25">
      <c r="A89" t="str">
        <f>"470"</f>
        <v>470</v>
      </c>
      <c r="B89" t="s">
        <v>3885</v>
      </c>
    </row>
    <row r="90" spans="1:2" x14ac:dyDescent="0.25">
      <c r="A90" t="str">
        <f>"480"</f>
        <v>480</v>
      </c>
      <c r="B90" t="s">
        <v>3886</v>
      </c>
    </row>
    <row r="91" spans="1:2" x14ac:dyDescent="0.25">
      <c r="A91" t="str">
        <f>"500"</f>
        <v>500</v>
      </c>
      <c r="B91" t="s">
        <v>3796</v>
      </c>
    </row>
    <row r="92" spans="1:2" x14ac:dyDescent="0.25">
      <c r="A92" t="str">
        <f>"511"</f>
        <v>511</v>
      </c>
      <c r="B92" t="s">
        <v>3797</v>
      </c>
    </row>
    <row r="93" spans="1:2" x14ac:dyDescent="0.25">
      <c r="A93" t="str">
        <f>"512"</f>
        <v>512</v>
      </c>
      <c r="B93" t="s">
        <v>3798</v>
      </c>
    </row>
    <row r="94" spans="1:2" x14ac:dyDescent="0.25">
      <c r="A94" t="str">
        <f>"522"</f>
        <v>522</v>
      </c>
      <c r="B94" t="s">
        <v>3515</v>
      </c>
    </row>
    <row r="95" spans="1:2" x14ac:dyDescent="0.25">
      <c r="A95" t="str">
        <f>"523"</f>
        <v>523</v>
      </c>
      <c r="B95" t="s">
        <v>3479</v>
      </c>
    </row>
    <row r="96" spans="1:2" x14ac:dyDescent="0.25">
      <c r="A96" t="str">
        <f>"524"</f>
        <v>524</v>
      </c>
      <c r="B96" t="s">
        <v>3434</v>
      </c>
    </row>
    <row r="97" spans="1:2" x14ac:dyDescent="0.25">
      <c r="A97" t="str">
        <f>"525"</f>
        <v>525</v>
      </c>
      <c r="B97" t="s">
        <v>3728</v>
      </c>
    </row>
    <row r="98" spans="1:2" x14ac:dyDescent="0.25">
      <c r="A98" t="str">
        <f>"526"</f>
        <v>526</v>
      </c>
      <c r="B98" t="s">
        <v>3810</v>
      </c>
    </row>
    <row r="99" spans="1:2" x14ac:dyDescent="0.25">
      <c r="A99" t="str">
        <f>"531"</f>
        <v>531</v>
      </c>
      <c r="B99" t="s">
        <v>3915</v>
      </c>
    </row>
    <row r="100" spans="1:2" x14ac:dyDescent="0.25">
      <c r="A100" t="str">
        <f>"532"</f>
        <v>532</v>
      </c>
      <c r="B100" t="s">
        <v>3916</v>
      </c>
    </row>
    <row r="101" spans="1:2" x14ac:dyDescent="0.25">
      <c r="A101" t="str">
        <f>"533"</f>
        <v>533</v>
      </c>
      <c r="B101" t="s">
        <v>3917</v>
      </c>
    </row>
    <row r="102" spans="1:2" x14ac:dyDescent="0.25">
      <c r="A102" t="str">
        <f>"534"</f>
        <v>534</v>
      </c>
      <c r="B102" t="s">
        <v>3918</v>
      </c>
    </row>
    <row r="103" spans="1:2" x14ac:dyDescent="0.25">
      <c r="A103" t="str">
        <f>"541"</f>
        <v>541</v>
      </c>
      <c r="B103" t="s">
        <v>3875</v>
      </c>
    </row>
    <row r="104" spans="1:2" x14ac:dyDescent="0.25">
      <c r="A104" t="str">
        <f>"542"</f>
        <v>542</v>
      </c>
      <c r="B104" t="s">
        <v>3919</v>
      </c>
    </row>
  </sheetData>
  <autoFilter ref="A3:B104" xr:uid="{E5BD01CF-71D6-4E18-AF46-EF19E909C99A}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A5B6C-1D24-4DD5-BC92-061A1C886C0E}">
  <sheetPr>
    <tabColor rgb="FFFFFF00"/>
  </sheetPr>
  <dimension ref="A1:B937"/>
  <sheetViews>
    <sheetView workbookViewId="0">
      <pane ySplit="3" topLeftCell="A4" activePane="bottomLeft" state="frozen"/>
      <selection pane="bottomLeft" activeCell="E18" sqref="E18"/>
    </sheetView>
  </sheetViews>
  <sheetFormatPr defaultRowHeight="15" x14ac:dyDescent="0.25"/>
  <cols>
    <col min="1" max="1" width="15" customWidth="1"/>
    <col min="2" max="2" width="30.7109375" customWidth="1"/>
  </cols>
  <sheetData>
    <row r="1" spans="1:2" x14ac:dyDescent="0.25">
      <c r="A1" s="2" t="s">
        <v>5036</v>
      </c>
    </row>
    <row r="3" spans="1:2" x14ac:dyDescent="0.25">
      <c r="A3" s="3" t="s">
        <v>4879</v>
      </c>
      <c r="B3" s="3" t="s">
        <v>0</v>
      </c>
    </row>
    <row r="4" spans="1:2" x14ac:dyDescent="0.25">
      <c r="A4" t="s">
        <v>5076</v>
      </c>
      <c r="B4" t="s">
        <v>3920</v>
      </c>
    </row>
    <row r="5" spans="1:2" x14ac:dyDescent="0.25">
      <c r="A5" t="s">
        <v>5078</v>
      </c>
      <c r="B5" t="s">
        <v>3921</v>
      </c>
    </row>
    <row r="6" spans="1:2" x14ac:dyDescent="0.25">
      <c r="A6" t="s">
        <v>8783</v>
      </c>
      <c r="B6" t="s">
        <v>3922</v>
      </c>
    </row>
    <row r="7" spans="1:2" x14ac:dyDescent="0.25">
      <c r="A7" t="s">
        <v>8784</v>
      </c>
      <c r="B7" t="s">
        <v>3923</v>
      </c>
    </row>
    <row r="8" spans="1:2" x14ac:dyDescent="0.25">
      <c r="A8" t="s">
        <v>5103</v>
      </c>
      <c r="B8" t="s">
        <v>3924</v>
      </c>
    </row>
    <row r="9" spans="1:2" x14ac:dyDescent="0.25">
      <c r="A9" t="s">
        <v>5113</v>
      </c>
      <c r="B9" t="s">
        <v>3925</v>
      </c>
    </row>
    <row r="10" spans="1:2" x14ac:dyDescent="0.25">
      <c r="A10" t="s">
        <v>5115</v>
      </c>
      <c r="B10" t="s">
        <v>3926</v>
      </c>
    </row>
    <row r="11" spans="1:2" x14ac:dyDescent="0.25">
      <c r="A11" t="s">
        <v>5119</v>
      </c>
      <c r="B11" t="s">
        <v>3927</v>
      </c>
    </row>
    <row r="12" spans="1:2" x14ac:dyDescent="0.25">
      <c r="A12" t="s">
        <v>5123</v>
      </c>
      <c r="B12" t="s">
        <v>3928</v>
      </c>
    </row>
    <row r="13" spans="1:2" x14ac:dyDescent="0.25">
      <c r="A13" t="s">
        <v>5125</v>
      </c>
      <c r="B13" t="s">
        <v>3929</v>
      </c>
    </row>
    <row r="14" spans="1:2" x14ac:dyDescent="0.25">
      <c r="A14" t="s">
        <v>5129</v>
      </c>
      <c r="B14" t="s">
        <v>3930</v>
      </c>
    </row>
    <row r="15" spans="1:2" x14ac:dyDescent="0.25">
      <c r="A15" t="s">
        <v>5133</v>
      </c>
      <c r="B15" t="s">
        <v>3931</v>
      </c>
    </row>
    <row r="16" spans="1:2" x14ac:dyDescent="0.25">
      <c r="A16" t="s">
        <v>5134</v>
      </c>
      <c r="B16" t="s">
        <v>3169</v>
      </c>
    </row>
    <row r="17" spans="1:2" x14ac:dyDescent="0.25">
      <c r="A17" t="s">
        <v>5135</v>
      </c>
      <c r="B17" t="s">
        <v>3932</v>
      </c>
    </row>
    <row r="18" spans="1:2" x14ac:dyDescent="0.25">
      <c r="A18" t="s">
        <v>5139</v>
      </c>
      <c r="B18" t="s">
        <v>3933</v>
      </c>
    </row>
    <row r="19" spans="1:2" x14ac:dyDescent="0.25">
      <c r="A19" t="s">
        <v>5143</v>
      </c>
      <c r="B19" t="s">
        <v>3934</v>
      </c>
    </row>
    <row r="20" spans="1:2" x14ac:dyDescent="0.25">
      <c r="A20" t="s">
        <v>5145</v>
      </c>
      <c r="B20" t="s">
        <v>3935</v>
      </c>
    </row>
    <row r="21" spans="1:2" x14ac:dyDescent="0.25">
      <c r="A21" t="s">
        <v>5149</v>
      </c>
      <c r="B21" t="s">
        <v>3936</v>
      </c>
    </row>
    <row r="22" spans="1:2" x14ac:dyDescent="0.25">
      <c r="A22" t="s">
        <v>5153</v>
      </c>
      <c r="B22" t="s">
        <v>3937</v>
      </c>
    </row>
    <row r="23" spans="1:2" x14ac:dyDescent="0.25">
      <c r="A23" t="s">
        <v>5155</v>
      </c>
      <c r="B23" t="s">
        <v>3938</v>
      </c>
    </row>
    <row r="24" spans="1:2" x14ac:dyDescent="0.25">
      <c r="A24" t="s">
        <v>5159</v>
      </c>
      <c r="B24" t="s">
        <v>3939</v>
      </c>
    </row>
    <row r="25" spans="1:2" x14ac:dyDescent="0.25">
      <c r="A25" t="s">
        <v>5163</v>
      </c>
      <c r="B25" t="s">
        <v>3940</v>
      </c>
    </row>
    <row r="26" spans="1:2" x14ac:dyDescent="0.25">
      <c r="A26" t="s">
        <v>5165</v>
      </c>
      <c r="B26" t="s">
        <v>3941</v>
      </c>
    </row>
    <row r="27" spans="1:2" x14ac:dyDescent="0.25">
      <c r="A27" t="s">
        <v>5168</v>
      </c>
      <c r="B27" t="s">
        <v>3942</v>
      </c>
    </row>
    <row r="28" spans="1:2" x14ac:dyDescent="0.25">
      <c r="A28" t="s">
        <v>5173</v>
      </c>
      <c r="B28" t="s">
        <v>3943</v>
      </c>
    </row>
    <row r="29" spans="1:2" x14ac:dyDescent="0.25">
      <c r="A29" t="s">
        <v>5175</v>
      </c>
      <c r="B29" t="s">
        <v>3944</v>
      </c>
    </row>
    <row r="30" spans="1:2" x14ac:dyDescent="0.25">
      <c r="A30" t="s">
        <v>5179</v>
      </c>
      <c r="B30" t="s">
        <v>3945</v>
      </c>
    </row>
    <row r="31" spans="1:2" x14ac:dyDescent="0.25">
      <c r="A31" t="s">
        <v>5183</v>
      </c>
      <c r="B31" t="s">
        <v>3946</v>
      </c>
    </row>
    <row r="32" spans="1:2" x14ac:dyDescent="0.25">
      <c r="A32" t="s">
        <v>5200</v>
      </c>
      <c r="B32" t="s">
        <v>3947</v>
      </c>
    </row>
    <row r="33" spans="1:2" x14ac:dyDescent="0.25">
      <c r="A33" t="s">
        <v>5201</v>
      </c>
      <c r="B33" t="s">
        <v>3948</v>
      </c>
    </row>
    <row r="34" spans="1:2" x14ac:dyDescent="0.25">
      <c r="A34" t="s">
        <v>5203</v>
      </c>
      <c r="B34" t="s">
        <v>3949</v>
      </c>
    </row>
    <row r="35" spans="1:2" x14ac:dyDescent="0.25">
      <c r="A35" t="s">
        <v>5204</v>
      </c>
      <c r="B35" t="s">
        <v>3950</v>
      </c>
    </row>
    <row r="36" spans="1:2" x14ac:dyDescent="0.25">
      <c r="A36" t="s">
        <v>5205</v>
      </c>
      <c r="B36" t="s">
        <v>3951</v>
      </c>
    </row>
    <row r="37" spans="1:2" x14ac:dyDescent="0.25">
      <c r="A37" t="s">
        <v>5207</v>
      </c>
      <c r="B37" t="s">
        <v>3952</v>
      </c>
    </row>
    <row r="38" spans="1:2" x14ac:dyDescent="0.25">
      <c r="A38" t="s">
        <v>8785</v>
      </c>
      <c r="B38" t="s">
        <v>3953</v>
      </c>
    </row>
    <row r="39" spans="1:2" x14ac:dyDescent="0.25">
      <c r="A39" t="s">
        <v>5233</v>
      </c>
      <c r="B39" t="s">
        <v>3954</v>
      </c>
    </row>
    <row r="40" spans="1:2" x14ac:dyDescent="0.25">
      <c r="A40" t="s">
        <v>5244</v>
      </c>
      <c r="B40" t="s">
        <v>3955</v>
      </c>
    </row>
    <row r="41" spans="1:2" x14ac:dyDescent="0.25">
      <c r="A41" t="s">
        <v>5247</v>
      </c>
      <c r="B41" t="s">
        <v>3956</v>
      </c>
    </row>
    <row r="42" spans="1:2" x14ac:dyDescent="0.25">
      <c r="A42" t="s">
        <v>5257</v>
      </c>
      <c r="B42" t="s">
        <v>3957</v>
      </c>
    </row>
    <row r="43" spans="1:2" x14ac:dyDescent="0.25">
      <c r="A43" t="s">
        <v>8786</v>
      </c>
      <c r="B43" t="s">
        <v>3958</v>
      </c>
    </row>
    <row r="44" spans="1:2" x14ac:dyDescent="0.25">
      <c r="A44" t="s">
        <v>8787</v>
      </c>
      <c r="B44" t="s">
        <v>3959</v>
      </c>
    </row>
    <row r="45" spans="1:2" x14ac:dyDescent="0.25">
      <c r="A45" t="s">
        <v>8788</v>
      </c>
      <c r="B45" t="s">
        <v>3960</v>
      </c>
    </row>
    <row r="46" spans="1:2" x14ac:dyDescent="0.25">
      <c r="A46" t="s">
        <v>8789</v>
      </c>
      <c r="B46" t="s">
        <v>3961</v>
      </c>
    </row>
    <row r="47" spans="1:2" x14ac:dyDescent="0.25">
      <c r="A47" t="s">
        <v>8790</v>
      </c>
      <c r="B47" t="s">
        <v>3962</v>
      </c>
    </row>
    <row r="48" spans="1:2" x14ac:dyDescent="0.25">
      <c r="A48" t="s">
        <v>8791</v>
      </c>
      <c r="B48" t="s">
        <v>3963</v>
      </c>
    </row>
    <row r="49" spans="1:2" x14ac:dyDescent="0.25">
      <c r="A49" t="s">
        <v>8792</v>
      </c>
      <c r="B49" t="s">
        <v>3964</v>
      </c>
    </row>
    <row r="50" spans="1:2" x14ac:dyDescent="0.25">
      <c r="A50" t="s">
        <v>8793</v>
      </c>
      <c r="B50" t="s">
        <v>3965</v>
      </c>
    </row>
    <row r="51" spans="1:2" x14ac:dyDescent="0.25">
      <c r="A51" t="s">
        <v>8794</v>
      </c>
      <c r="B51" t="s">
        <v>3966</v>
      </c>
    </row>
    <row r="52" spans="1:2" x14ac:dyDescent="0.25">
      <c r="A52" t="s">
        <v>8795</v>
      </c>
      <c r="B52" t="s">
        <v>3967</v>
      </c>
    </row>
    <row r="53" spans="1:2" x14ac:dyDescent="0.25">
      <c r="A53" t="s">
        <v>8796</v>
      </c>
      <c r="B53" t="s">
        <v>3968</v>
      </c>
    </row>
    <row r="54" spans="1:2" x14ac:dyDescent="0.25">
      <c r="A54" t="s">
        <v>8797</v>
      </c>
      <c r="B54" t="s">
        <v>3969</v>
      </c>
    </row>
    <row r="55" spans="1:2" x14ac:dyDescent="0.25">
      <c r="A55" t="s">
        <v>8798</v>
      </c>
      <c r="B55" t="s">
        <v>3970</v>
      </c>
    </row>
    <row r="56" spans="1:2" x14ac:dyDescent="0.25">
      <c r="A56" t="s">
        <v>8799</v>
      </c>
      <c r="B56" t="s">
        <v>3971</v>
      </c>
    </row>
    <row r="57" spans="1:2" x14ac:dyDescent="0.25">
      <c r="A57" t="s">
        <v>8800</v>
      </c>
      <c r="B57" t="s">
        <v>3972</v>
      </c>
    </row>
    <row r="58" spans="1:2" x14ac:dyDescent="0.25">
      <c r="A58" t="s">
        <v>8801</v>
      </c>
      <c r="B58" t="s">
        <v>3973</v>
      </c>
    </row>
    <row r="59" spans="1:2" x14ac:dyDescent="0.25">
      <c r="A59" t="s">
        <v>8802</v>
      </c>
      <c r="B59" t="s">
        <v>3974</v>
      </c>
    </row>
    <row r="60" spans="1:2" x14ac:dyDescent="0.25">
      <c r="A60" t="s">
        <v>8803</v>
      </c>
      <c r="B60" t="s">
        <v>3975</v>
      </c>
    </row>
    <row r="61" spans="1:2" x14ac:dyDescent="0.25">
      <c r="A61" t="s">
        <v>8804</v>
      </c>
      <c r="B61" t="s">
        <v>3976</v>
      </c>
    </row>
    <row r="62" spans="1:2" x14ac:dyDescent="0.25">
      <c r="A62" t="s">
        <v>8805</v>
      </c>
      <c r="B62" t="s">
        <v>3977</v>
      </c>
    </row>
    <row r="63" spans="1:2" x14ac:dyDescent="0.25">
      <c r="A63" t="s">
        <v>8806</v>
      </c>
      <c r="B63" t="s">
        <v>3978</v>
      </c>
    </row>
    <row r="64" spans="1:2" x14ac:dyDescent="0.25">
      <c r="A64" t="s">
        <v>8807</v>
      </c>
      <c r="B64" t="s">
        <v>3979</v>
      </c>
    </row>
    <row r="65" spans="1:2" x14ac:dyDescent="0.25">
      <c r="A65" t="s">
        <v>8808</v>
      </c>
      <c r="B65" t="s">
        <v>3980</v>
      </c>
    </row>
    <row r="66" spans="1:2" x14ac:dyDescent="0.25">
      <c r="A66" t="s">
        <v>8809</v>
      </c>
      <c r="B66" t="s">
        <v>3981</v>
      </c>
    </row>
    <row r="67" spans="1:2" x14ac:dyDescent="0.25">
      <c r="A67" t="s">
        <v>8810</v>
      </c>
      <c r="B67" t="s">
        <v>3982</v>
      </c>
    </row>
    <row r="68" spans="1:2" x14ac:dyDescent="0.25">
      <c r="A68" t="s">
        <v>8811</v>
      </c>
      <c r="B68" t="s">
        <v>3983</v>
      </c>
    </row>
    <row r="69" spans="1:2" x14ac:dyDescent="0.25">
      <c r="A69" t="s">
        <v>8812</v>
      </c>
      <c r="B69" t="s">
        <v>3984</v>
      </c>
    </row>
    <row r="70" spans="1:2" x14ac:dyDescent="0.25">
      <c r="A70" t="s">
        <v>8813</v>
      </c>
      <c r="B70" t="s">
        <v>3985</v>
      </c>
    </row>
    <row r="71" spans="1:2" x14ac:dyDescent="0.25">
      <c r="A71" t="s">
        <v>8814</v>
      </c>
      <c r="B71" t="s">
        <v>3986</v>
      </c>
    </row>
    <row r="72" spans="1:2" x14ac:dyDescent="0.25">
      <c r="A72" t="s">
        <v>8815</v>
      </c>
      <c r="B72" t="s">
        <v>3987</v>
      </c>
    </row>
    <row r="73" spans="1:2" x14ac:dyDescent="0.25">
      <c r="A73" t="s">
        <v>8816</v>
      </c>
      <c r="B73" t="s">
        <v>3988</v>
      </c>
    </row>
    <row r="74" spans="1:2" x14ac:dyDescent="0.25">
      <c r="A74" t="s">
        <v>8817</v>
      </c>
      <c r="B74" t="s">
        <v>3989</v>
      </c>
    </row>
    <row r="75" spans="1:2" x14ac:dyDescent="0.25">
      <c r="A75" t="s">
        <v>8818</v>
      </c>
      <c r="B75" t="s">
        <v>3990</v>
      </c>
    </row>
    <row r="76" spans="1:2" x14ac:dyDescent="0.25">
      <c r="A76" t="s">
        <v>8819</v>
      </c>
      <c r="B76" t="s">
        <v>3991</v>
      </c>
    </row>
    <row r="77" spans="1:2" x14ac:dyDescent="0.25">
      <c r="A77" t="s">
        <v>5693</v>
      </c>
      <c r="B77" t="s">
        <v>3992</v>
      </c>
    </row>
    <row r="78" spans="1:2" x14ac:dyDescent="0.25">
      <c r="A78" t="s">
        <v>5703</v>
      </c>
      <c r="B78" t="s">
        <v>3993</v>
      </c>
    </row>
    <row r="79" spans="1:2" x14ac:dyDescent="0.25">
      <c r="A79" t="s">
        <v>5713</v>
      </c>
      <c r="B79" t="s">
        <v>3994</v>
      </c>
    </row>
    <row r="80" spans="1:2" x14ac:dyDescent="0.25">
      <c r="A80" t="s">
        <v>5794</v>
      </c>
      <c r="B80" t="s">
        <v>3995</v>
      </c>
    </row>
    <row r="81" spans="1:2" x14ac:dyDescent="0.25">
      <c r="A81" t="s">
        <v>5898</v>
      </c>
      <c r="B81" t="s">
        <v>3996</v>
      </c>
    </row>
    <row r="82" spans="1:2" x14ac:dyDescent="0.25">
      <c r="A82" t="s">
        <v>5908</v>
      </c>
      <c r="B82" t="s">
        <v>3997</v>
      </c>
    </row>
    <row r="83" spans="1:2" x14ac:dyDescent="0.25">
      <c r="A83" t="s">
        <v>5918</v>
      </c>
      <c r="B83" t="s">
        <v>3998</v>
      </c>
    </row>
    <row r="84" spans="1:2" x14ac:dyDescent="0.25">
      <c r="A84" t="s">
        <v>5928</v>
      </c>
      <c r="B84" t="s">
        <v>3999</v>
      </c>
    </row>
    <row r="85" spans="1:2" x14ac:dyDescent="0.25">
      <c r="A85" t="s">
        <v>5929</v>
      </c>
      <c r="B85" t="s">
        <v>4000</v>
      </c>
    </row>
    <row r="86" spans="1:2" x14ac:dyDescent="0.25">
      <c r="A86" t="s">
        <v>5933</v>
      </c>
      <c r="B86" t="s">
        <v>4001</v>
      </c>
    </row>
    <row r="87" spans="1:2" x14ac:dyDescent="0.25">
      <c r="A87" t="s">
        <v>5938</v>
      </c>
      <c r="B87" t="s">
        <v>4002</v>
      </c>
    </row>
    <row r="88" spans="1:2" x14ac:dyDescent="0.25">
      <c r="A88" t="s">
        <v>8820</v>
      </c>
      <c r="B88" t="s">
        <v>4003</v>
      </c>
    </row>
    <row r="89" spans="1:2" x14ac:dyDescent="0.25">
      <c r="A89" t="s">
        <v>5957</v>
      </c>
      <c r="B89" t="s">
        <v>4004</v>
      </c>
    </row>
    <row r="90" spans="1:2" x14ac:dyDescent="0.25">
      <c r="A90" t="s">
        <v>5991</v>
      </c>
      <c r="B90" t="s">
        <v>4005</v>
      </c>
    </row>
    <row r="91" spans="1:2" x14ac:dyDescent="0.25">
      <c r="A91" t="s">
        <v>6001</v>
      </c>
      <c r="B91" t="s">
        <v>4006</v>
      </c>
    </row>
    <row r="92" spans="1:2" x14ac:dyDescent="0.25">
      <c r="A92" t="s">
        <v>6011</v>
      </c>
      <c r="B92" t="s">
        <v>3169</v>
      </c>
    </row>
    <row r="93" spans="1:2" x14ac:dyDescent="0.25">
      <c r="A93" t="s">
        <v>6021</v>
      </c>
      <c r="B93" t="s">
        <v>4007</v>
      </c>
    </row>
    <row r="94" spans="1:2" x14ac:dyDescent="0.25">
      <c r="A94" t="s">
        <v>6025</v>
      </c>
      <c r="B94" t="s">
        <v>4008</v>
      </c>
    </row>
    <row r="95" spans="1:2" x14ac:dyDescent="0.25">
      <c r="A95" t="s">
        <v>6030</v>
      </c>
      <c r="B95" t="s">
        <v>4009</v>
      </c>
    </row>
    <row r="96" spans="1:2" x14ac:dyDescent="0.25">
      <c r="A96" t="s">
        <v>6051</v>
      </c>
      <c r="B96" t="s">
        <v>4010</v>
      </c>
    </row>
    <row r="97" spans="1:2" x14ac:dyDescent="0.25">
      <c r="A97" t="s">
        <v>6513</v>
      </c>
      <c r="B97" t="s">
        <v>3745</v>
      </c>
    </row>
    <row r="98" spans="1:2" x14ac:dyDescent="0.25">
      <c r="A98" t="s">
        <v>8821</v>
      </c>
      <c r="B98" t="s">
        <v>4011</v>
      </c>
    </row>
    <row r="99" spans="1:2" x14ac:dyDescent="0.25">
      <c r="A99" t="s">
        <v>8822</v>
      </c>
      <c r="B99" t="s">
        <v>4012</v>
      </c>
    </row>
    <row r="100" spans="1:2" x14ac:dyDescent="0.25">
      <c r="A100" t="s">
        <v>6563</v>
      </c>
      <c r="B100" t="s">
        <v>3746</v>
      </c>
    </row>
    <row r="101" spans="1:2" x14ac:dyDescent="0.25">
      <c r="A101" t="s">
        <v>8823</v>
      </c>
      <c r="B101" t="s">
        <v>4013</v>
      </c>
    </row>
    <row r="102" spans="1:2" x14ac:dyDescent="0.25">
      <c r="A102" t="s">
        <v>6567</v>
      </c>
      <c r="B102" t="s">
        <v>4014</v>
      </c>
    </row>
    <row r="103" spans="1:2" x14ac:dyDescent="0.25">
      <c r="A103" t="s">
        <v>6625</v>
      </c>
      <c r="B103" t="s">
        <v>4015</v>
      </c>
    </row>
    <row r="104" spans="1:2" x14ac:dyDescent="0.25">
      <c r="A104" t="s">
        <v>6626</v>
      </c>
      <c r="B104" t="s">
        <v>4016</v>
      </c>
    </row>
    <row r="105" spans="1:2" x14ac:dyDescent="0.25">
      <c r="A105" t="s">
        <v>8824</v>
      </c>
      <c r="B105" t="s">
        <v>4017</v>
      </c>
    </row>
    <row r="106" spans="1:2" x14ac:dyDescent="0.25">
      <c r="A106" t="s">
        <v>8825</v>
      </c>
      <c r="B106" t="s">
        <v>3748</v>
      </c>
    </row>
    <row r="107" spans="1:2" x14ac:dyDescent="0.25">
      <c r="A107" t="s">
        <v>8826</v>
      </c>
      <c r="B107" t="s">
        <v>4018</v>
      </c>
    </row>
    <row r="108" spans="1:2" x14ac:dyDescent="0.25">
      <c r="A108" t="s">
        <v>6628</v>
      </c>
      <c r="B108" t="s">
        <v>4019</v>
      </c>
    </row>
    <row r="109" spans="1:2" x14ac:dyDescent="0.25">
      <c r="A109" t="s">
        <v>6631</v>
      </c>
      <c r="B109" t="s">
        <v>3749</v>
      </c>
    </row>
    <row r="110" spans="1:2" x14ac:dyDescent="0.25">
      <c r="A110" t="s">
        <v>6632</v>
      </c>
      <c r="B110" t="s">
        <v>4020</v>
      </c>
    </row>
    <row r="111" spans="1:2" x14ac:dyDescent="0.25">
      <c r="A111" t="s">
        <v>6636</v>
      </c>
      <c r="B111" t="s">
        <v>4021</v>
      </c>
    </row>
    <row r="112" spans="1:2" x14ac:dyDescent="0.25">
      <c r="A112" t="s">
        <v>6667</v>
      </c>
      <c r="B112" t="s">
        <v>3879</v>
      </c>
    </row>
    <row r="113" spans="1:2" x14ac:dyDescent="0.25">
      <c r="A113" t="s">
        <v>6668</v>
      </c>
      <c r="B113" t="s">
        <v>4022</v>
      </c>
    </row>
    <row r="114" spans="1:2" x14ac:dyDescent="0.25">
      <c r="A114" t="s">
        <v>8827</v>
      </c>
      <c r="B114" t="s">
        <v>4023</v>
      </c>
    </row>
    <row r="115" spans="1:2" x14ac:dyDescent="0.25">
      <c r="A115" t="s">
        <v>6669</v>
      </c>
      <c r="B115" t="s">
        <v>4024</v>
      </c>
    </row>
    <row r="116" spans="1:2" x14ac:dyDescent="0.25">
      <c r="A116" t="s">
        <v>8828</v>
      </c>
      <c r="B116" t="s">
        <v>4025</v>
      </c>
    </row>
    <row r="117" spans="1:2" x14ac:dyDescent="0.25">
      <c r="A117" t="s">
        <v>8829</v>
      </c>
      <c r="B117" t="s">
        <v>4026</v>
      </c>
    </row>
    <row r="118" spans="1:2" x14ac:dyDescent="0.25">
      <c r="A118" t="s">
        <v>6670</v>
      </c>
      <c r="B118" t="s">
        <v>4027</v>
      </c>
    </row>
    <row r="119" spans="1:2" x14ac:dyDescent="0.25">
      <c r="A119" t="s">
        <v>6671</v>
      </c>
      <c r="B119" t="s">
        <v>4028</v>
      </c>
    </row>
    <row r="120" spans="1:2" x14ac:dyDescent="0.25">
      <c r="A120" t="s">
        <v>8830</v>
      </c>
      <c r="B120" t="s">
        <v>4029</v>
      </c>
    </row>
    <row r="121" spans="1:2" x14ac:dyDescent="0.25">
      <c r="A121" t="s">
        <v>6673</v>
      </c>
      <c r="B121" t="s">
        <v>4030</v>
      </c>
    </row>
    <row r="122" spans="1:2" x14ac:dyDescent="0.25">
      <c r="A122" t="s">
        <v>8831</v>
      </c>
      <c r="B122" t="s">
        <v>4031</v>
      </c>
    </row>
    <row r="123" spans="1:2" x14ac:dyDescent="0.25">
      <c r="A123" t="s">
        <v>8832</v>
      </c>
      <c r="B123" t="s">
        <v>4032</v>
      </c>
    </row>
    <row r="124" spans="1:2" x14ac:dyDescent="0.25">
      <c r="A124" t="s">
        <v>6675</v>
      </c>
      <c r="B124" t="s">
        <v>4033</v>
      </c>
    </row>
    <row r="125" spans="1:2" x14ac:dyDescent="0.25">
      <c r="A125" t="s">
        <v>8833</v>
      </c>
      <c r="B125" t="s">
        <v>4034</v>
      </c>
    </row>
    <row r="126" spans="1:2" x14ac:dyDescent="0.25">
      <c r="A126" t="s">
        <v>6689</v>
      </c>
      <c r="B126" t="s">
        <v>4035</v>
      </c>
    </row>
    <row r="127" spans="1:2" x14ac:dyDescent="0.25">
      <c r="A127" t="s">
        <v>8834</v>
      </c>
      <c r="B127" t="s">
        <v>4036</v>
      </c>
    </row>
    <row r="128" spans="1:2" x14ac:dyDescent="0.25">
      <c r="A128" t="s">
        <v>8835</v>
      </c>
      <c r="B128" t="s">
        <v>4037</v>
      </c>
    </row>
    <row r="129" spans="1:2" x14ac:dyDescent="0.25">
      <c r="A129" t="s">
        <v>6722</v>
      </c>
      <c r="B129" t="s">
        <v>4038</v>
      </c>
    </row>
    <row r="130" spans="1:2" x14ac:dyDescent="0.25">
      <c r="A130" t="s">
        <v>6731</v>
      </c>
      <c r="B130" t="s">
        <v>4039</v>
      </c>
    </row>
    <row r="131" spans="1:2" x14ac:dyDescent="0.25">
      <c r="A131" t="s">
        <v>6735</v>
      </c>
      <c r="B131" t="s">
        <v>4040</v>
      </c>
    </row>
    <row r="132" spans="1:2" x14ac:dyDescent="0.25">
      <c r="A132" t="s">
        <v>8836</v>
      </c>
      <c r="B132" t="s">
        <v>4041</v>
      </c>
    </row>
    <row r="133" spans="1:2" x14ac:dyDescent="0.25">
      <c r="A133" t="s">
        <v>8837</v>
      </c>
      <c r="B133" t="s">
        <v>4042</v>
      </c>
    </row>
    <row r="134" spans="1:2" x14ac:dyDescent="0.25">
      <c r="A134" t="s">
        <v>8838</v>
      </c>
      <c r="B134" t="s">
        <v>4043</v>
      </c>
    </row>
    <row r="135" spans="1:2" x14ac:dyDescent="0.25">
      <c r="A135" t="s">
        <v>8839</v>
      </c>
      <c r="B135" t="s">
        <v>4044</v>
      </c>
    </row>
    <row r="136" spans="1:2" x14ac:dyDescent="0.25">
      <c r="A136" t="s">
        <v>8840</v>
      </c>
      <c r="B136" t="s">
        <v>4045</v>
      </c>
    </row>
    <row r="137" spans="1:2" x14ac:dyDescent="0.25">
      <c r="A137" t="s">
        <v>6882</v>
      </c>
      <c r="B137" t="s">
        <v>4046</v>
      </c>
    </row>
    <row r="138" spans="1:2" x14ac:dyDescent="0.25">
      <c r="A138" t="s">
        <v>8841</v>
      </c>
      <c r="B138" t="s">
        <v>4047</v>
      </c>
    </row>
    <row r="139" spans="1:2" x14ac:dyDescent="0.25">
      <c r="A139" t="s">
        <v>8842</v>
      </c>
      <c r="B139" t="s">
        <v>4048</v>
      </c>
    </row>
    <row r="140" spans="1:2" x14ac:dyDescent="0.25">
      <c r="A140" t="s">
        <v>8843</v>
      </c>
      <c r="B140" t="s">
        <v>4049</v>
      </c>
    </row>
    <row r="141" spans="1:2" x14ac:dyDescent="0.25">
      <c r="A141" t="s">
        <v>6905</v>
      </c>
      <c r="B141" t="s">
        <v>4050</v>
      </c>
    </row>
    <row r="142" spans="1:2" x14ac:dyDescent="0.25">
      <c r="A142" t="s">
        <v>8844</v>
      </c>
      <c r="B142" t="s">
        <v>4051</v>
      </c>
    </row>
    <row r="143" spans="1:2" x14ac:dyDescent="0.25">
      <c r="A143" t="s">
        <v>8845</v>
      </c>
      <c r="B143" t="s">
        <v>4052</v>
      </c>
    </row>
    <row r="144" spans="1:2" x14ac:dyDescent="0.25">
      <c r="A144" t="s">
        <v>8846</v>
      </c>
      <c r="B144" t="s">
        <v>4053</v>
      </c>
    </row>
    <row r="145" spans="1:2" x14ac:dyDescent="0.25">
      <c r="A145" t="s">
        <v>8847</v>
      </c>
      <c r="B145" t="s">
        <v>4054</v>
      </c>
    </row>
    <row r="146" spans="1:2" x14ac:dyDescent="0.25">
      <c r="A146" t="s">
        <v>8848</v>
      </c>
      <c r="B146" t="s">
        <v>4055</v>
      </c>
    </row>
    <row r="147" spans="1:2" x14ac:dyDescent="0.25">
      <c r="A147" t="s">
        <v>8849</v>
      </c>
      <c r="B147" t="s">
        <v>4056</v>
      </c>
    </row>
    <row r="148" spans="1:2" x14ac:dyDescent="0.25">
      <c r="A148" t="s">
        <v>6906</v>
      </c>
      <c r="B148" t="s">
        <v>4057</v>
      </c>
    </row>
    <row r="149" spans="1:2" x14ac:dyDescent="0.25">
      <c r="A149" t="s">
        <v>8850</v>
      </c>
      <c r="B149" t="s">
        <v>4058</v>
      </c>
    </row>
    <row r="150" spans="1:2" x14ac:dyDescent="0.25">
      <c r="A150" t="s">
        <v>8851</v>
      </c>
      <c r="B150" t="s">
        <v>4059</v>
      </c>
    </row>
    <row r="151" spans="1:2" x14ac:dyDescent="0.25">
      <c r="A151" t="s">
        <v>8852</v>
      </c>
      <c r="B151" t="s">
        <v>4060</v>
      </c>
    </row>
    <row r="152" spans="1:2" x14ac:dyDescent="0.25">
      <c r="A152" t="s">
        <v>8853</v>
      </c>
      <c r="B152" t="s">
        <v>4061</v>
      </c>
    </row>
    <row r="153" spans="1:2" x14ac:dyDescent="0.25">
      <c r="A153" t="s">
        <v>8854</v>
      </c>
      <c r="B153" t="s">
        <v>4062</v>
      </c>
    </row>
    <row r="154" spans="1:2" x14ac:dyDescent="0.25">
      <c r="A154" t="s">
        <v>8855</v>
      </c>
      <c r="B154" t="s">
        <v>4063</v>
      </c>
    </row>
    <row r="155" spans="1:2" x14ac:dyDescent="0.25">
      <c r="A155" t="s">
        <v>8856</v>
      </c>
      <c r="B155" t="s">
        <v>4064</v>
      </c>
    </row>
    <row r="156" spans="1:2" x14ac:dyDescent="0.25">
      <c r="A156" t="s">
        <v>8857</v>
      </c>
      <c r="B156" t="s">
        <v>4065</v>
      </c>
    </row>
    <row r="157" spans="1:2" x14ac:dyDescent="0.25">
      <c r="A157" t="s">
        <v>8858</v>
      </c>
      <c r="B157" t="s">
        <v>4066</v>
      </c>
    </row>
    <row r="158" spans="1:2" x14ac:dyDescent="0.25">
      <c r="A158" t="s">
        <v>8859</v>
      </c>
      <c r="B158" t="s">
        <v>4067</v>
      </c>
    </row>
    <row r="159" spans="1:2" x14ac:dyDescent="0.25">
      <c r="A159" t="s">
        <v>8860</v>
      </c>
      <c r="B159" t="s">
        <v>4068</v>
      </c>
    </row>
    <row r="160" spans="1:2" x14ac:dyDescent="0.25">
      <c r="A160" t="s">
        <v>8861</v>
      </c>
      <c r="B160" t="s">
        <v>4069</v>
      </c>
    </row>
    <row r="161" spans="1:2" x14ac:dyDescent="0.25">
      <c r="A161" t="s">
        <v>8862</v>
      </c>
      <c r="B161" t="s">
        <v>4070</v>
      </c>
    </row>
    <row r="162" spans="1:2" x14ac:dyDescent="0.25">
      <c r="A162" t="s">
        <v>8863</v>
      </c>
      <c r="B162" t="s">
        <v>4071</v>
      </c>
    </row>
    <row r="163" spans="1:2" x14ac:dyDescent="0.25">
      <c r="A163" t="s">
        <v>8864</v>
      </c>
      <c r="B163" t="s">
        <v>4072</v>
      </c>
    </row>
    <row r="164" spans="1:2" x14ac:dyDescent="0.25">
      <c r="A164" t="s">
        <v>8865</v>
      </c>
      <c r="B164" t="s">
        <v>4073</v>
      </c>
    </row>
    <row r="165" spans="1:2" x14ac:dyDescent="0.25">
      <c r="A165" t="s">
        <v>8866</v>
      </c>
      <c r="B165" t="s">
        <v>4074</v>
      </c>
    </row>
    <row r="166" spans="1:2" x14ac:dyDescent="0.25">
      <c r="A166" t="s">
        <v>8867</v>
      </c>
      <c r="B166" t="s">
        <v>4075</v>
      </c>
    </row>
    <row r="167" spans="1:2" x14ac:dyDescent="0.25">
      <c r="A167" t="s">
        <v>8868</v>
      </c>
      <c r="B167" t="s">
        <v>4076</v>
      </c>
    </row>
    <row r="168" spans="1:2" x14ac:dyDescent="0.25">
      <c r="A168" t="s">
        <v>8869</v>
      </c>
      <c r="B168" t="s">
        <v>4077</v>
      </c>
    </row>
    <row r="169" spans="1:2" x14ac:dyDescent="0.25">
      <c r="A169" t="s">
        <v>8870</v>
      </c>
      <c r="B169" t="s">
        <v>4078</v>
      </c>
    </row>
    <row r="170" spans="1:2" x14ac:dyDescent="0.25">
      <c r="A170" t="s">
        <v>8871</v>
      </c>
      <c r="B170" t="s">
        <v>4079</v>
      </c>
    </row>
    <row r="171" spans="1:2" x14ac:dyDescent="0.25">
      <c r="A171" t="s">
        <v>8872</v>
      </c>
      <c r="B171" t="s">
        <v>4080</v>
      </c>
    </row>
    <row r="172" spans="1:2" x14ac:dyDescent="0.25">
      <c r="A172" t="s">
        <v>8873</v>
      </c>
      <c r="B172" t="s">
        <v>4081</v>
      </c>
    </row>
    <row r="173" spans="1:2" x14ac:dyDescent="0.25">
      <c r="A173" t="s">
        <v>8874</v>
      </c>
      <c r="B173" t="s">
        <v>4082</v>
      </c>
    </row>
    <row r="174" spans="1:2" x14ac:dyDescent="0.25">
      <c r="A174" t="s">
        <v>8875</v>
      </c>
      <c r="B174" t="s">
        <v>4083</v>
      </c>
    </row>
    <row r="175" spans="1:2" x14ac:dyDescent="0.25">
      <c r="A175" t="s">
        <v>8876</v>
      </c>
      <c r="B175" t="s">
        <v>4084</v>
      </c>
    </row>
    <row r="176" spans="1:2" x14ac:dyDescent="0.25">
      <c r="A176" t="s">
        <v>8877</v>
      </c>
      <c r="B176" t="s">
        <v>4085</v>
      </c>
    </row>
    <row r="177" spans="1:2" x14ac:dyDescent="0.25">
      <c r="A177" t="s">
        <v>8878</v>
      </c>
      <c r="B177" t="s">
        <v>4086</v>
      </c>
    </row>
    <row r="178" spans="1:2" x14ac:dyDescent="0.25">
      <c r="A178" t="s">
        <v>8879</v>
      </c>
      <c r="B178" t="s">
        <v>4087</v>
      </c>
    </row>
    <row r="179" spans="1:2" x14ac:dyDescent="0.25">
      <c r="A179" t="s">
        <v>8880</v>
      </c>
      <c r="B179" t="s">
        <v>4088</v>
      </c>
    </row>
    <row r="180" spans="1:2" x14ac:dyDescent="0.25">
      <c r="A180" t="s">
        <v>8881</v>
      </c>
      <c r="B180" t="s">
        <v>4089</v>
      </c>
    </row>
    <row r="181" spans="1:2" x14ac:dyDescent="0.25">
      <c r="A181" t="s">
        <v>8882</v>
      </c>
      <c r="B181" t="s">
        <v>4090</v>
      </c>
    </row>
    <row r="182" spans="1:2" x14ac:dyDescent="0.25">
      <c r="A182" t="s">
        <v>8883</v>
      </c>
      <c r="B182" t="s">
        <v>4091</v>
      </c>
    </row>
    <row r="183" spans="1:2" x14ac:dyDescent="0.25">
      <c r="A183" t="s">
        <v>8884</v>
      </c>
      <c r="B183" t="s">
        <v>4092</v>
      </c>
    </row>
    <row r="184" spans="1:2" x14ac:dyDescent="0.25">
      <c r="A184" t="s">
        <v>8885</v>
      </c>
      <c r="B184" t="s">
        <v>4093</v>
      </c>
    </row>
    <row r="185" spans="1:2" x14ac:dyDescent="0.25">
      <c r="A185" t="s">
        <v>8886</v>
      </c>
      <c r="B185" t="s">
        <v>4094</v>
      </c>
    </row>
    <row r="186" spans="1:2" x14ac:dyDescent="0.25">
      <c r="A186" t="s">
        <v>8887</v>
      </c>
      <c r="B186" t="s">
        <v>4095</v>
      </c>
    </row>
    <row r="187" spans="1:2" x14ac:dyDescent="0.25">
      <c r="A187" t="s">
        <v>8888</v>
      </c>
      <c r="B187" t="s">
        <v>4096</v>
      </c>
    </row>
    <row r="188" spans="1:2" x14ac:dyDescent="0.25">
      <c r="A188" t="s">
        <v>8889</v>
      </c>
      <c r="B188" t="s">
        <v>4097</v>
      </c>
    </row>
    <row r="189" spans="1:2" x14ac:dyDescent="0.25">
      <c r="A189" t="s">
        <v>8890</v>
      </c>
      <c r="B189" t="s">
        <v>4098</v>
      </c>
    </row>
    <row r="190" spans="1:2" x14ac:dyDescent="0.25">
      <c r="A190" t="s">
        <v>8891</v>
      </c>
      <c r="B190" t="s">
        <v>4099</v>
      </c>
    </row>
    <row r="191" spans="1:2" x14ac:dyDescent="0.25">
      <c r="A191" t="s">
        <v>8892</v>
      </c>
      <c r="B191" t="s">
        <v>4100</v>
      </c>
    </row>
    <row r="192" spans="1:2" x14ac:dyDescent="0.25">
      <c r="A192" t="s">
        <v>8893</v>
      </c>
      <c r="B192" t="s">
        <v>4101</v>
      </c>
    </row>
    <row r="193" spans="1:2" x14ac:dyDescent="0.25">
      <c r="A193" t="s">
        <v>8894</v>
      </c>
      <c r="B193" t="s">
        <v>4102</v>
      </c>
    </row>
    <row r="194" spans="1:2" x14ac:dyDescent="0.25">
      <c r="A194" t="s">
        <v>8895</v>
      </c>
      <c r="B194" t="s">
        <v>4103</v>
      </c>
    </row>
    <row r="195" spans="1:2" x14ac:dyDescent="0.25">
      <c r="A195" t="s">
        <v>8896</v>
      </c>
      <c r="B195" t="s">
        <v>4104</v>
      </c>
    </row>
    <row r="196" spans="1:2" x14ac:dyDescent="0.25">
      <c r="A196" t="s">
        <v>8897</v>
      </c>
      <c r="B196" t="s">
        <v>4105</v>
      </c>
    </row>
    <row r="197" spans="1:2" x14ac:dyDescent="0.25">
      <c r="A197" t="s">
        <v>8898</v>
      </c>
      <c r="B197" t="s">
        <v>4106</v>
      </c>
    </row>
    <row r="198" spans="1:2" x14ac:dyDescent="0.25">
      <c r="A198" t="s">
        <v>8899</v>
      </c>
      <c r="B198" t="s">
        <v>4107</v>
      </c>
    </row>
    <row r="199" spans="1:2" x14ac:dyDescent="0.25">
      <c r="A199" t="s">
        <v>8900</v>
      </c>
      <c r="B199" t="s">
        <v>4108</v>
      </c>
    </row>
    <row r="200" spans="1:2" x14ac:dyDescent="0.25">
      <c r="A200" t="s">
        <v>8901</v>
      </c>
      <c r="B200" t="s">
        <v>4109</v>
      </c>
    </row>
    <row r="201" spans="1:2" x14ac:dyDescent="0.25">
      <c r="A201" t="s">
        <v>8902</v>
      </c>
      <c r="B201" t="s">
        <v>4110</v>
      </c>
    </row>
    <row r="202" spans="1:2" x14ac:dyDescent="0.25">
      <c r="A202" t="s">
        <v>8903</v>
      </c>
      <c r="B202" t="s">
        <v>4111</v>
      </c>
    </row>
    <row r="203" spans="1:2" x14ac:dyDescent="0.25">
      <c r="A203" t="s">
        <v>8904</v>
      </c>
      <c r="B203" t="s">
        <v>4112</v>
      </c>
    </row>
    <row r="204" spans="1:2" x14ac:dyDescent="0.25">
      <c r="A204" t="s">
        <v>8905</v>
      </c>
      <c r="B204" t="s">
        <v>4113</v>
      </c>
    </row>
    <row r="205" spans="1:2" x14ac:dyDescent="0.25">
      <c r="A205" t="s">
        <v>8906</v>
      </c>
      <c r="B205" t="s">
        <v>4114</v>
      </c>
    </row>
    <row r="206" spans="1:2" x14ac:dyDescent="0.25">
      <c r="A206" t="s">
        <v>8907</v>
      </c>
      <c r="B206" t="s">
        <v>4115</v>
      </c>
    </row>
    <row r="207" spans="1:2" x14ac:dyDescent="0.25">
      <c r="A207" t="s">
        <v>8908</v>
      </c>
      <c r="B207" t="s">
        <v>3043</v>
      </c>
    </row>
    <row r="208" spans="1:2" x14ac:dyDescent="0.25">
      <c r="A208" t="s">
        <v>8909</v>
      </c>
      <c r="B208" t="s">
        <v>4116</v>
      </c>
    </row>
    <row r="209" spans="1:2" x14ac:dyDescent="0.25">
      <c r="A209" t="s">
        <v>8910</v>
      </c>
      <c r="B209" t="s">
        <v>4117</v>
      </c>
    </row>
    <row r="210" spans="1:2" x14ac:dyDescent="0.25">
      <c r="A210" t="s">
        <v>8911</v>
      </c>
      <c r="B210" t="s">
        <v>4118</v>
      </c>
    </row>
    <row r="211" spans="1:2" x14ac:dyDescent="0.25">
      <c r="A211" t="s">
        <v>8912</v>
      </c>
      <c r="B211" t="s">
        <v>4119</v>
      </c>
    </row>
    <row r="212" spans="1:2" x14ac:dyDescent="0.25">
      <c r="A212" t="s">
        <v>8913</v>
      </c>
      <c r="B212" t="s">
        <v>4120</v>
      </c>
    </row>
    <row r="213" spans="1:2" x14ac:dyDescent="0.25">
      <c r="A213" t="s">
        <v>8914</v>
      </c>
      <c r="B213" t="s">
        <v>4121</v>
      </c>
    </row>
    <row r="214" spans="1:2" x14ac:dyDescent="0.25">
      <c r="A214" t="s">
        <v>8915</v>
      </c>
      <c r="B214" t="s">
        <v>4122</v>
      </c>
    </row>
    <row r="215" spans="1:2" x14ac:dyDescent="0.25">
      <c r="A215" t="s">
        <v>8916</v>
      </c>
      <c r="B215" t="s">
        <v>4123</v>
      </c>
    </row>
    <row r="216" spans="1:2" x14ac:dyDescent="0.25">
      <c r="A216" t="s">
        <v>8917</v>
      </c>
      <c r="B216" t="s">
        <v>4124</v>
      </c>
    </row>
    <row r="217" spans="1:2" x14ac:dyDescent="0.25">
      <c r="A217" t="s">
        <v>8918</v>
      </c>
      <c r="B217" t="s">
        <v>4125</v>
      </c>
    </row>
    <row r="218" spans="1:2" x14ac:dyDescent="0.25">
      <c r="A218" t="s">
        <v>8919</v>
      </c>
      <c r="B218" t="s">
        <v>4126</v>
      </c>
    </row>
    <row r="219" spans="1:2" x14ac:dyDescent="0.25">
      <c r="A219" t="s">
        <v>8920</v>
      </c>
      <c r="B219" t="s">
        <v>4127</v>
      </c>
    </row>
    <row r="220" spans="1:2" x14ac:dyDescent="0.25">
      <c r="A220" t="s">
        <v>8921</v>
      </c>
      <c r="B220" t="s">
        <v>4128</v>
      </c>
    </row>
    <row r="221" spans="1:2" x14ac:dyDescent="0.25">
      <c r="A221" t="s">
        <v>8922</v>
      </c>
      <c r="B221" t="s">
        <v>4129</v>
      </c>
    </row>
    <row r="222" spans="1:2" x14ac:dyDescent="0.25">
      <c r="A222" t="s">
        <v>8923</v>
      </c>
      <c r="B222" t="s">
        <v>4130</v>
      </c>
    </row>
    <row r="223" spans="1:2" x14ac:dyDescent="0.25">
      <c r="A223" t="s">
        <v>8924</v>
      </c>
      <c r="B223" t="s">
        <v>4131</v>
      </c>
    </row>
    <row r="224" spans="1:2" x14ac:dyDescent="0.25">
      <c r="A224" t="s">
        <v>8925</v>
      </c>
      <c r="B224" t="s">
        <v>4132</v>
      </c>
    </row>
    <row r="225" spans="1:2" x14ac:dyDescent="0.25">
      <c r="A225" t="s">
        <v>8926</v>
      </c>
      <c r="B225" t="s">
        <v>4133</v>
      </c>
    </row>
    <row r="226" spans="1:2" x14ac:dyDescent="0.25">
      <c r="A226" t="s">
        <v>8927</v>
      </c>
      <c r="B226" t="s">
        <v>4134</v>
      </c>
    </row>
    <row r="227" spans="1:2" x14ac:dyDescent="0.25">
      <c r="A227" t="s">
        <v>8928</v>
      </c>
      <c r="B227" t="s">
        <v>4135</v>
      </c>
    </row>
    <row r="228" spans="1:2" x14ac:dyDescent="0.25">
      <c r="A228" t="s">
        <v>8929</v>
      </c>
      <c r="B228" t="s">
        <v>4136</v>
      </c>
    </row>
    <row r="229" spans="1:2" x14ac:dyDescent="0.25">
      <c r="A229" t="s">
        <v>8930</v>
      </c>
      <c r="B229" t="s">
        <v>4137</v>
      </c>
    </row>
    <row r="230" spans="1:2" x14ac:dyDescent="0.25">
      <c r="A230" t="s">
        <v>8931</v>
      </c>
      <c r="B230" t="s">
        <v>4138</v>
      </c>
    </row>
    <row r="231" spans="1:2" x14ac:dyDescent="0.25">
      <c r="A231" t="s">
        <v>8932</v>
      </c>
      <c r="B231" t="s">
        <v>4139</v>
      </c>
    </row>
    <row r="232" spans="1:2" x14ac:dyDescent="0.25">
      <c r="A232" t="s">
        <v>8933</v>
      </c>
      <c r="B232" t="s">
        <v>4140</v>
      </c>
    </row>
    <row r="233" spans="1:2" x14ac:dyDescent="0.25">
      <c r="A233" t="s">
        <v>8934</v>
      </c>
      <c r="B233" t="s">
        <v>4141</v>
      </c>
    </row>
    <row r="234" spans="1:2" x14ac:dyDescent="0.25">
      <c r="A234" t="s">
        <v>8935</v>
      </c>
      <c r="B234" t="s">
        <v>4142</v>
      </c>
    </row>
    <row r="235" spans="1:2" x14ac:dyDescent="0.25">
      <c r="A235" t="s">
        <v>8936</v>
      </c>
      <c r="B235" t="s">
        <v>4143</v>
      </c>
    </row>
    <row r="236" spans="1:2" x14ac:dyDescent="0.25">
      <c r="A236" t="s">
        <v>8937</v>
      </c>
      <c r="B236" t="s">
        <v>4144</v>
      </c>
    </row>
    <row r="237" spans="1:2" x14ac:dyDescent="0.25">
      <c r="A237" t="s">
        <v>8938</v>
      </c>
      <c r="B237" t="s">
        <v>4145</v>
      </c>
    </row>
    <row r="238" spans="1:2" x14ac:dyDescent="0.25">
      <c r="A238" t="s">
        <v>8939</v>
      </c>
      <c r="B238" t="s">
        <v>4146</v>
      </c>
    </row>
    <row r="239" spans="1:2" x14ac:dyDescent="0.25">
      <c r="A239" t="s">
        <v>8940</v>
      </c>
      <c r="B239" t="s">
        <v>4147</v>
      </c>
    </row>
    <row r="240" spans="1:2" x14ac:dyDescent="0.25">
      <c r="A240" t="s">
        <v>8941</v>
      </c>
      <c r="B240" t="s">
        <v>4148</v>
      </c>
    </row>
    <row r="241" spans="1:2" x14ac:dyDescent="0.25">
      <c r="A241" t="s">
        <v>8942</v>
      </c>
      <c r="B241" t="s">
        <v>4149</v>
      </c>
    </row>
    <row r="242" spans="1:2" x14ac:dyDescent="0.25">
      <c r="A242" t="s">
        <v>8943</v>
      </c>
      <c r="B242" t="s">
        <v>4150</v>
      </c>
    </row>
    <row r="243" spans="1:2" x14ac:dyDescent="0.25">
      <c r="A243" t="s">
        <v>8944</v>
      </c>
      <c r="B243" t="s">
        <v>4151</v>
      </c>
    </row>
    <row r="244" spans="1:2" x14ac:dyDescent="0.25">
      <c r="A244" t="s">
        <v>8945</v>
      </c>
      <c r="B244" t="s">
        <v>1777</v>
      </c>
    </row>
    <row r="245" spans="1:2" x14ac:dyDescent="0.25">
      <c r="A245" t="s">
        <v>8946</v>
      </c>
      <c r="B245" t="s">
        <v>4152</v>
      </c>
    </row>
    <row r="246" spans="1:2" x14ac:dyDescent="0.25">
      <c r="A246" t="s">
        <v>8947</v>
      </c>
      <c r="B246" t="s">
        <v>4153</v>
      </c>
    </row>
    <row r="247" spans="1:2" x14ac:dyDescent="0.25">
      <c r="A247" t="s">
        <v>8948</v>
      </c>
      <c r="B247" t="s">
        <v>4154</v>
      </c>
    </row>
    <row r="248" spans="1:2" x14ac:dyDescent="0.25">
      <c r="A248" t="s">
        <v>8949</v>
      </c>
      <c r="B248" t="s">
        <v>4155</v>
      </c>
    </row>
    <row r="249" spans="1:2" x14ac:dyDescent="0.25">
      <c r="A249" t="s">
        <v>8950</v>
      </c>
      <c r="B249" t="s">
        <v>4156</v>
      </c>
    </row>
    <row r="250" spans="1:2" x14ac:dyDescent="0.25">
      <c r="A250" t="s">
        <v>8951</v>
      </c>
      <c r="B250" t="s">
        <v>4157</v>
      </c>
    </row>
    <row r="251" spans="1:2" x14ac:dyDescent="0.25">
      <c r="A251" t="s">
        <v>8952</v>
      </c>
      <c r="B251" t="s">
        <v>4158</v>
      </c>
    </row>
    <row r="252" spans="1:2" x14ac:dyDescent="0.25">
      <c r="A252" t="s">
        <v>8953</v>
      </c>
      <c r="B252" t="s">
        <v>4159</v>
      </c>
    </row>
    <row r="253" spans="1:2" x14ac:dyDescent="0.25">
      <c r="A253" t="s">
        <v>8954</v>
      </c>
      <c r="B253" t="s">
        <v>4160</v>
      </c>
    </row>
    <row r="254" spans="1:2" x14ac:dyDescent="0.25">
      <c r="A254" t="s">
        <v>8955</v>
      </c>
      <c r="B254" t="s">
        <v>4161</v>
      </c>
    </row>
    <row r="255" spans="1:2" x14ac:dyDescent="0.25">
      <c r="A255" t="s">
        <v>8956</v>
      </c>
      <c r="B255" t="s">
        <v>4162</v>
      </c>
    </row>
    <row r="256" spans="1:2" x14ac:dyDescent="0.25">
      <c r="A256" t="s">
        <v>8957</v>
      </c>
      <c r="B256" t="s">
        <v>4163</v>
      </c>
    </row>
    <row r="257" spans="1:2" x14ac:dyDescent="0.25">
      <c r="A257" t="s">
        <v>8958</v>
      </c>
      <c r="B257" t="s">
        <v>4164</v>
      </c>
    </row>
    <row r="258" spans="1:2" x14ac:dyDescent="0.25">
      <c r="A258" t="s">
        <v>8959</v>
      </c>
      <c r="B258" t="s">
        <v>4165</v>
      </c>
    </row>
    <row r="259" spans="1:2" x14ac:dyDescent="0.25">
      <c r="A259" t="s">
        <v>8960</v>
      </c>
      <c r="B259" t="s">
        <v>4166</v>
      </c>
    </row>
    <row r="260" spans="1:2" x14ac:dyDescent="0.25">
      <c r="A260" t="s">
        <v>8961</v>
      </c>
      <c r="B260" t="s">
        <v>4167</v>
      </c>
    </row>
    <row r="261" spans="1:2" x14ac:dyDescent="0.25">
      <c r="A261" t="s">
        <v>8962</v>
      </c>
      <c r="B261" t="s">
        <v>4168</v>
      </c>
    </row>
    <row r="262" spans="1:2" x14ac:dyDescent="0.25">
      <c r="A262" t="s">
        <v>8963</v>
      </c>
      <c r="B262" t="s">
        <v>4169</v>
      </c>
    </row>
    <row r="263" spans="1:2" x14ac:dyDescent="0.25">
      <c r="A263" t="s">
        <v>8964</v>
      </c>
      <c r="B263" t="s">
        <v>4170</v>
      </c>
    </row>
    <row r="264" spans="1:2" x14ac:dyDescent="0.25">
      <c r="A264" t="s">
        <v>8965</v>
      </c>
      <c r="B264" t="s">
        <v>4171</v>
      </c>
    </row>
    <row r="265" spans="1:2" x14ac:dyDescent="0.25">
      <c r="A265" t="s">
        <v>8966</v>
      </c>
      <c r="B265" t="s">
        <v>4172</v>
      </c>
    </row>
    <row r="266" spans="1:2" x14ac:dyDescent="0.25">
      <c r="A266" t="s">
        <v>8967</v>
      </c>
      <c r="B266" t="s">
        <v>4173</v>
      </c>
    </row>
    <row r="267" spans="1:2" x14ac:dyDescent="0.25">
      <c r="A267" t="s">
        <v>8968</v>
      </c>
      <c r="B267" t="s">
        <v>4174</v>
      </c>
    </row>
    <row r="268" spans="1:2" x14ac:dyDescent="0.25">
      <c r="A268" t="s">
        <v>8969</v>
      </c>
      <c r="B268" t="s">
        <v>4175</v>
      </c>
    </row>
    <row r="269" spans="1:2" x14ac:dyDescent="0.25">
      <c r="A269" t="s">
        <v>8970</v>
      </c>
      <c r="B269" t="s">
        <v>4176</v>
      </c>
    </row>
    <row r="270" spans="1:2" x14ac:dyDescent="0.25">
      <c r="A270" t="s">
        <v>8971</v>
      </c>
      <c r="B270" t="s">
        <v>4177</v>
      </c>
    </row>
    <row r="271" spans="1:2" x14ac:dyDescent="0.25">
      <c r="A271" t="s">
        <v>8972</v>
      </c>
      <c r="B271" t="s">
        <v>4178</v>
      </c>
    </row>
    <row r="272" spans="1:2" x14ac:dyDescent="0.25">
      <c r="A272" t="s">
        <v>8973</v>
      </c>
      <c r="B272" t="s">
        <v>4179</v>
      </c>
    </row>
    <row r="273" spans="1:2" x14ac:dyDescent="0.25">
      <c r="A273" t="s">
        <v>8974</v>
      </c>
      <c r="B273" t="s">
        <v>4180</v>
      </c>
    </row>
    <row r="274" spans="1:2" x14ac:dyDescent="0.25">
      <c r="A274" t="s">
        <v>8975</v>
      </c>
      <c r="B274" t="s">
        <v>4181</v>
      </c>
    </row>
    <row r="275" spans="1:2" x14ac:dyDescent="0.25">
      <c r="A275" t="s">
        <v>8976</v>
      </c>
      <c r="B275" t="s">
        <v>4182</v>
      </c>
    </row>
    <row r="276" spans="1:2" x14ac:dyDescent="0.25">
      <c r="A276" t="s">
        <v>8977</v>
      </c>
      <c r="B276" t="s">
        <v>4183</v>
      </c>
    </row>
    <row r="277" spans="1:2" x14ac:dyDescent="0.25">
      <c r="A277" t="s">
        <v>8978</v>
      </c>
      <c r="B277" t="s">
        <v>4184</v>
      </c>
    </row>
    <row r="278" spans="1:2" x14ac:dyDescent="0.25">
      <c r="A278" t="s">
        <v>8979</v>
      </c>
      <c r="B278" t="s">
        <v>4185</v>
      </c>
    </row>
    <row r="279" spans="1:2" x14ac:dyDescent="0.25">
      <c r="A279" t="s">
        <v>8980</v>
      </c>
      <c r="B279" t="s">
        <v>4186</v>
      </c>
    </row>
    <row r="280" spans="1:2" x14ac:dyDescent="0.25">
      <c r="A280" t="s">
        <v>6968</v>
      </c>
      <c r="B280" t="s">
        <v>4187</v>
      </c>
    </row>
    <row r="281" spans="1:2" x14ac:dyDescent="0.25">
      <c r="A281" t="s">
        <v>8981</v>
      </c>
      <c r="B281" t="s">
        <v>4188</v>
      </c>
    </row>
    <row r="282" spans="1:2" x14ac:dyDescent="0.25">
      <c r="A282" t="s">
        <v>8982</v>
      </c>
      <c r="B282" t="s">
        <v>4189</v>
      </c>
    </row>
    <row r="283" spans="1:2" x14ac:dyDescent="0.25">
      <c r="A283" t="s">
        <v>8983</v>
      </c>
      <c r="B283" t="s">
        <v>4190</v>
      </c>
    </row>
    <row r="284" spans="1:2" x14ac:dyDescent="0.25">
      <c r="A284" t="s">
        <v>8984</v>
      </c>
      <c r="B284" t="s">
        <v>4191</v>
      </c>
    </row>
    <row r="285" spans="1:2" x14ac:dyDescent="0.25">
      <c r="A285" t="s">
        <v>8985</v>
      </c>
      <c r="B285" t="s">
        <v>4192</v>
      </c>
    </row>
    <row r="286" spans="1:2" x14ac:dyDescent="0.25">
      <c r="A286" t="s">
        <v>8986</v>
      </c>
      <c r="B286" t="s">
        <v>4193</v>
      </c>
    </row>
    <row r="287" spans="1:2" x14ac:dyDescent="0.25">
      <c r="A287" t="s">
        <v>8987</v>
      </c>
      <c r="B287" t="s">
        <v>4194</v>
      </c>
    </row>
    <row r="288" spans="1:2" x14ac:dyDescent="0.25">
      <c r="A288" t="s">
        <v>8988</v>
      </c>
      <c r="B288" t="s">
        <v>4195</v>
      </c>
    </row>
    <row r="289" spans="1:2" x14ac:dyDescent="0.25">
      <c r="A289" t="s">
        <v>6969</v>
      </c>
      <c r="B289" t="s">
        <v>4196</v>
      </c>
    </row>
    <row r="290" spans="1:2" x14ac:dyDescent="0.25">
      <c r="A290" t="s">
        <v>8989</v>
      </c>
      <c r="B290" t="s">
        <v>4197</v>
      </c>
    </row>
    <row r="291" spans="1:2" x14ac:dyDescent="0.25">
      <c r="A291" t="s">
        <v>8990</v>
      </c>
      <c r="B291" t="s">
        <v>4198</v>
      </c>
    </row>
    <row r="292" spans="1:2" x14ac:dyDescent="0.25">
      <c r="A292" t="s">
        <v>8991</v>
      </c>
      <c r="B292" t="s">
        <v>4199</v>
      </c>
    </row>
    <row r="293" spans="1:2" x14ac:dyDescent="0.25">
      <c r="A293" t="s">
        <v>8992</v>
      </c>
      <c r="B293" t="s">
        <v>4200</v>
      </c>
    </row>
    <row r="294" spans="1:2" x14ac:dyDescent="0.25">
      <c r="A294" t="s">
        <v>8993</v>
      </c>
      <c r="B294" t="s">
        <v>4201</v>
      </c>
    </row>
    <row r="295" spans="1:2" x14ac:dyDescent="0.25">
      <c r="A295" t="s">
        <v>8994</v>
      </c>
      <c r="B295" t="s">
        <v>4202</v>
      </c>
    </row>
    <row r="296" spans="1:2" x14ac:dyDescent="0.25">
      <c r="A296" t="s">
        <v>8995</v>
      </c>
      <c r="B296" t="s">
        <v>4203</v>
      </c>
    </row>
    <row r="297" spans="1:2" x14ac:dyDescent="0.25">
      <c r="A297" t="s">
        <v>8996</v>
      </c>
      <c r="B297" t="s">
        <v>4204</v>
      </c>
    </row>
    <row r="298" spans="1:2" x14ac:dyDescent="0.25">
      <c r="A298" t="s">
        <v>8997</v>
      </c>
      <c r="B298" t="s">
        <v>4205</v>
      </c>
    </row>
    <row r="299" spans="1:2" x14ac:dyDescent="0.25">
      <c r="A299" t="s">
        <v>6970</v>
      </c>
      <c r="B299" t="s">
        <v>4206</v>
      </c>
    </row>
    <row r="300" spans="1:2" x14ac:dyDescent="0.25">
      <c r="A300" t="s">
        <v>8998</v>
      </c>
      <c r="B300" t="s">
        <v>4207</v>
      </c>
    </row>
    <row r="301" spans="1:2" x14ac:dyDescent="0.25">
      <c r="A301" t="s">
        <v>8999</v>
      </c>
      <c r="B301" t="s">
        <v>4208</v>
      </c>
    </row>
    <row r="302" spans="1:2" x14ac:dyDescent="0.25">
      <c r="A302" t="s">
        <v>9000</v>
      </c>
      <c r="B302" t="s">
        <v>4209</v>
      </c>
    </row>
    <row r="303" spans="1:2" x14ac:dyDescent="0.25">
      <c r="A303" t="s">
        <v>9001</v>
      </c>
      <c r="B303" t="s">
        <v>4210</v>
      </c>
    </row>
    <row r="304" spans="1:2" x14ac:dyDescent="0.25">
      <c r="A304" t="s">
        <v>9002</v>
      </c>
      <c r="B304" t="s">
        <v>4211</v>
      </c>
    </row>
    <row r="305" spans="1:2" x14ac:dyDescent="0.25">
      <c r="A305" t="s">
        <v>9003</v>
      </c>
      <c r="B305" t="s">
        <v>4212</v>
      </c>
    </row>
    <row r="306" spans="1:2" x14ac:dyDescent="0.25">
      <c r="A306" t="s">
        <v>9004</v>
      </c>
      <c r="B306" t="s">
        <v>4213</v>
      </c>
    </row>
    <row r="307" spans="1:2" x14ac:dyDescent="0.25">
      <c r="A307" t="s">
        <v>9005</v>
      </c>
      <c r="B307" t="s">
        <v>4214</v>
      </c>
    </row>
    <row r="308" spans="1:2" x14ac:dyDescent="0.25">
      <c r="A308" t="s">
        <v>6971</v>
      </c>
      <c r="B308" t="s">
        <v>4215</v>
      </c>
    </row>
    <row r="309" spans="1:2" x14ac:dyDescent="0.25">
      <c r="A309" t="s">
        <v>9006</v>
      </c>
      <c r="B309" t="s">
        <v>4216</v>
      </c>
    </row>
    <row r="310" spans="1:2" x14ac:dyDescent="0.25">
      <c r="A310" t="s">
        <v>9007</v>
      </c>
      <c r="B310" t="s">
        <v>4217</v>
      </c>
    </row>
    <row r="311" spans="1:2" x14ac:dyDescent="0.25">
      <c r="A311" t="s">
        <v>9008</v>
      </c>
      <c r="B311" t="s">
        <v>4218</v>
      </c>
    </row>
    <row r="312" spans="1:2" x14ac:dyDescent="0.25">
      <c r="A312" t="s">
        <v>9009</v>
      </c>
      <c r="B312" t="s">
        <v>4219</v>
      </c>
    </row>
    <row r="313" spans="1:2" x14ac:dyDescent="0.25">
      <c r="A313" t="s">
        <v>9010</v>
      </c>
      <c r="B313" t="s">
        <v>4220</v>
      </c>
    </row>
    <row r="314" spans="1:2" x14ac:dyDescent="0.25">
      <c r="A314" t="s">
        <v>9011</v>
      </c>
      <c r="B314" t="s">
        <v>4221</v>
      </c>
    </row>
    <row r="315" spans="1:2" x14ac:dyDescent="0.25">
      <c r="A315" t="s">
        <v>9012</v>
      </c>
      <c r="B315" t="s">
        <v>4222</v>
      </c>
    </row>
    <row r="316" spans="1:2" x14ac:dyDescent="0.25">
      <c r="A316" t="s">
        <v>9013</v>
      </c>
      <c r="B316" t="s">
        <v>4223</v>
      </c>
    </row>
    <row r="317" spans="1:2" x14ac:dyDescent="0.25">
      <c r="A317" t="s">
        <v>9014</v>
      </c>
      <c r="B317" t="s">
        <v>4224</v>
      </c>
    </row>
    <row r="318" spans="1:2" x14ac:dyDescent="0.25">
      <c r="A318" t="s">
        <v>6972</v>
      </c>
      <c r="B318" t="s">
        <v>4225</v>
      </c>
    </row>
    <row r="319" spans="1:2" x14ac:dyDescent="0.25">
      <c r="A319" t="s">
        <v>9015</v>
      </c>
      <c r="B319" t="s">
        <v>4226</v>
      </c>
    </row>
    <row r="320" spans="1:2" x14ac:dyDescent="0.25">
      <c r="A320" t="s">
        <v>9016</v>
      </c>
      <c r="B320" t="s">
        <v>4227</v>
      </c>
    </row>
    <row r="321" spans="1:2" x14ac:dyDescent="0.25">
      <c r="A321" t="s">
        <v>9017</v>
      </c>
      <c r="B321" t="s">
        <v>4228</v>
      </c>
    </row>
    <row r="322" spans="1:2" x14ac:dyDescent="0.25">
      <c r="A322" t="s">
        <v>9018</v>
      </c>
      <c r="B322" t="s">
        <v>4229</v>
      </c>
    </row>
    <row r="323" spans="1:2" x14ac:dyDescent="0.25">
      <c r="A323" t="s">
        <v>9019</v>
      </c>
      <c r="B323" t="s">
        <v>4230</v>
      </c>
    </row>
    <row r="324" spans="1:2" x14ac:dyDescent="0.25">
      <c r="A324" t="s">
        <v>9020</v>
      </c>
      <c r="B324" t="s">
        <v>4231</v>
      </c>
    </row>
    <row r="325" spans="1:2" x14ac:dyDescent="0.25">
      <c r="A325" t="s">
        <v>9021</v>
      </c>
      <c r="B325" t="s">
        <v>4232</v>
      </c>
    </row>
    <row r="326" spans="1:2" x14ac:dyDescent="0.25">
      <c r="A326" t="s">
        <v>9022</v>
      </c>
      <c r="B326" t="s">
        <v>4233</v>
      </c>
    </row>
    <row r="327" spans="1:2" x14ac:dyDescent="0.25">
      <c r="A327" t="s">
        <v>9023</v>
      </c>
      <c r="B327" t="s">
        <v>4234</v>
      </c>
    </row>
    <row r="328" spans="1:2" x14ac:dyDescent="0.25">
      <c r="A328" t="s">
        <v>9024</v>
      </c>
      <c r="B328" t="s">
        <v>4235</v>
      </c>
    </row>
    <row r="329" spans="1:2" x14ac:dyDescent="0.25">
      <c r="A329" t="s">
        <v>9025</v>
      </c>
      <c r="B329" t="s">
        <v>4236</v>
      </c>
    </row>
    <row r="330" spans="1:2" x14ac:dyDescent="0.25">
      <c r="A330" t="s">
        <v>9026</v>
      </c>
      <c r="B330" t="s">
        <v>4237</v>
      </c>
    </row>
    <row r="331" spans="1:2" x14ac:dyDescent="0.25">
      <c r="A331" t="s">
        <v>9027</v>
      </c>
      <c r="B331" t="s">
        <v>4238</v>
      </c>
    </row>
    <row r="332" spans="1:2" x14ac:dyDescent="0.25">
      <c r="A332" t="s">
        <v>9028</v>
      </c>
      <c r="B332" t="s">
        <v>4239</v>
      </c>
    </row>
    <row r="333" spans="1:2" x14ac:dyDescent="0.25">
      <c r="A333" t="s">
        <v>9029</v>
      </c>
      <c r="B333" t="s">
        <v>4240</v>
      </c>
    </row>
    <row r="334" spans="1:2" x14ac:dyDescent="0.25">
      <c r="A334" t="s">
        <v>9030</v>
      </c>
      <c r="B334" t="s">
        <v>4241</v>
      </c>
    </row>
    <row r="335" spans="1:2" x14ac:dyDescent="0.25">
      <c r="A335" t="s">
        <v>9031</v>
      </c>
      <c r="B335" t="s">
        <v>4242</v>
      </c>
    </row>
    <row r="336" spans="1:2" x14ac:dyDescent="0.25">
      <c r="A336" t="s">
        <v>6977</v>
      </c>
      <c r="B336" t="s">
        <v>4243</v>
      </c>
    </row>
    <row r="337" spans="1:2" x14ac:dyDescent="0.25">
      <c r="A337" t="s">
        <v>9032</v>
      </c>
      <c r="B337" t="s">
        <v>4244</v>
      </c>
    </row>
    <row r="338" spans="1:2" x14ac:dyDescent="0.25">
      <c r="A338" t="s">
        <v>9033</v>
      </c>
      <c r="B338" t="s">
        <v>4245</v>
      </c>
    </row>
    <row r="339" spans="1:2" x14ac:dyDescent="0.25">
      <c r="A339" t="s">
        <v>9034</v>
      </c>
      <c r="B339" t="s">
        <v>4246</v>
      </c>
    </row>
    <row r="340" spans="1:2" x14ac:dyDescent="0.25">
      <c r="A340" t="s">
        <v>9035</v>
      </c>
      <c r="B340" t="s">
        <v>4247</v>
      </c>
    </row>
    <row r="341" spans="1:2" x14ac:dyDescent="0.25">
      <c r="A341" t="s">
        <v>9036</v>
      </c>
      <c r="B341" t="s">
        <v>4248</v>
      </c>
    </row>
    <row r="342" spans="1:2" x14ac:dyDescent="0.25">
      <c r="A342" t="s">
        <v>9037</v>
      </c>
      <c r="B342" t="s">
        <v>4249</v>
      </c>
    </row>
    <row r="343" spans="1:2" x14ac:dyDescent="0.25">
      <c r="A343" t="s">
        <v>9038</v>
      </c>
      <c r="B343" t="s">
        <v>4250</v>
      </c>
    </row>
    <row r="344" spans="1:2" x14ac:dyDescent="0.25">
      <c r="A344" t="s">
        <v>9039</v>
      </c>
      <c r="B344" t="s">
        <v>4251</v>
      </c>
    </row>
    <row r="345" spans="1:2" x14ac:dyDescent="0.25">
      <c r="A345" t="s">
        <v>9040</v>
      </c>
      <c r="B345" t="s">
        <v>4252</v>
      </c>
    </row>
    <row r="346" spans="1:2" x14ac:dyDescent="0.25">
      <c r="A346" t="s">
        <v>6978</v>
      </c>
      <c r="B346" t="s">
        <v>4253</v>
      </c>
    </row>
    <row r="347" spans="1:2" x14ac:dyDescent="0.25">
      <c r="A347" t="s">
        <v>9041</v>
      </c>
      <c r="B347" t="s">
        <v>4102</v>
      </c>
    </row>
    <row r="348" spans="1:2" x14ac:dyDescent="0.25">
      <c r="A348" t="s">
        <v>9042</v>
      </c>
      <c r="B348" t="s">
        <v>4254</v>
      </c>
    </row>
    <row r="349" spans="1:2" x14ac:dyDescent="0.25">
      <c r="A349" t="s">
        <v>9043</v>
      </c>
      <c r="B349" t="s">
        <v>4255</v>
      </c>
    </row>
    <row r="350" spans="1:2" x14ac:dyDescent="0.25">
      <c r="A350" t="s">
        <v>9044</v>
      </c>
      <c r="B350" t="s">
        <v>4256</v>
      </c>
    </row>
    <row r="351" spans="1:2" x14ac:dyDescent="0.25">
      <c r="A351" t="s">
        <v>9045</v>
      </c>
      <c r="B351" t="s">
        <v>4257</v>
      </c>
    </row>
    <row r="352" spans="1:2" x14ac:dyDescent="0.25">
      <c r="A352" t="s">
        <v>9046</v>
      </c>
      <c r="B352" t="s">
        <v>4258</v>
      </c>
    </row>
    <row r="353" spans="1:2" x14ac:dyDescent="0.25">
      <c r="A353" t="s">
        <v>9047</v>
      </c>
      <c r="B353" t="s">
        <v>4259</v>
      </c>
    </row>
    <row r="354" spans="1:2" x14ac:dyDescent="0.25">
      <c r="A354" t="s">
        <v>9048</v>
      </c>
      <c r="B354" t="s">
        <v>4260</v>
      </c>
    </row>
    <row r="355" spans="1:2" x14ac:dyDescent="0.25">
      <c r="A355" t="s">
        <v>9049</v>
      </c>
      <c r="B355" t="s">
        <v>4261</v>
      </c>
    </row>
    <row r="356" spans="1:2" x14ac:dyDescent="0.25">
      <c r="A356" t="s">
        <v>6979</v>
      </c>
      <c r="B356" t="s">
        <v>4262</v>
      </c>
    </row>
    <row r="357" spans="1:2" x14ac:dyDescent="0.25">
      <c r="A357" t="s">
        <v>9050</v>
      </c>
      <c r="B357" t="s">
        <v>4263</v>
      </c>
    </row>
    <row r="358" spans="1:2" x14ac:dyDescent="0.25">
      <c r="A358" t="s">
        <v>9051</v>
      </c>
      <c r="B358" t="s">
        <v>4264</v>
      </c>
    </row>
    <row r="359" spans="1:2" x14ac:dyDescent="0.25">
      <c r="A359" t="s">
        <v>9052</v>
      </c>
      <c r="B359" t="s">
        <v>4265</v>
      </c>
    </row>
    <row r="360" spans="1:2" x14ac:dyDescent="0.25">
      <c r="A360" t="s">
        <v>9053</v>
      </c>
      <c r="B360" t="s">
        <v>4266</v>
      </c>
    </row>
    <row r="361" spans="1:2" x14ac:dyDescent="0.25">
      <c r="A361" t="s">
        <v>9054</v>
      </c>
      <c r="B361" t="s">
        <v>4267</v>
      </c>
    </row>
    <row r="362" spans="1:2" x14ac:dyDescent="0.25">
      <c r="A362" t="s">
        <v>9055</v>
      </c>
      <c r="B362" t="s">
        <v>4268</v>
      </c>
    </row>
    <row r="363" spans="1:2" x14ac:dyDescent="0.25">
      <c r="A363" t="s">
        <v>9056</v>
      </c>
      <c r="B363" t="s">
        <v>4269</v>
      </c>
    </row>
    <row r="364" spans="1:2" x14ac:dyDescent="0.25">
      <c r="A364" t="s">
        <v>9057</v>
      </c>
      <c r="B364" t="s">
        <v>4270</v>
      </c>
    </row>
    <row r="365" spans="1:2" x14ac:dyDescent="0.25">
      <c r="A365" t="s">
        <v>9058</v>
      </c>
      <c r="B365" t="s">
        <v>4271</v>
      </c>
    </row>
    <row r="366" spans="1:2" x14ac:dyDescent="0.25">
      <c r="A366" t="s">
        <v>6980</v>
      </c>
      <c r="B366" t="s">
        <v>4272</v>
      </c>
    </row>
    <row r="367" spans="1:2" x14ac:dyDescent="0.25">
      <c r="A367" t="s">
        <v>6981</v>
      </c>
      <c r="B367" t="s">
        <v>4273</v>
      </c>
    </row>
    <row r="368" spans="1:2" x14ac:dyDescent="0.25">
      <c r="A368" t="s">
        <v>9059</v>
      </c>
      <c r="B368" t="s">
        <v>4274</v>
      </c>
    </row>
    <row r="369" spans="1:2" x14ac:dyDescent="0.25">
      <c r="A369" t="s">
        <v>9060</v>
      </c>
      <c r="B369" t="s">
        <v>4275</v>
      </c>
    </row>
    <row r="370" spans="1:2" x14ac:dyDescent="0.25">
      <c r="A370" t="s">
        <v>9061</v>
      </c>
      <c r="B370" t="s">
        <v>4276</v>
      </c>
    </row>
    <row r="371" spans="1:2" x14ac:dyDescent="0.25">
      <c r="A371" t="s">
        <v>9062</v>
      </c>
      <c r="B371" t="s">
        <v>4277</v>
      </c>
    </row>
    <row r="372" spans="1:2" x14ac:dyDescent="0.25">
      <c r="A372" t="s">
        <v>6982</v>
      </c>
      <c r="B372" t="s">
        <v>4278</v>
      </c>
    </row>
    <row r="373" spans="1:2" x14ac:dyDescent="0.25">
      <c r="A373" t="s">
        <v>9063</v>
      </c>
      <c r="B373" t="s">
        <v>4279</v>
      </c>
    </row>
    <row r="374" spans="1:2" x14ac:dyDescent="0.25">
      <c r="A374" t="s">
        <v>9064</v>
      </c>
      <c r="B374" t="s">
        <v>4280</v>
      </c>
    </row>
    <row r="375" spans="1:2" x14ac:dyDescent="0.25">
      <c r="A375" t="s">
        <v>9065</v>
      </c>
      <c r="B375" t="s">
        <v>4281</v>
      </c>
    </row>
    <row r="376" spans="1:2" x14ac:dyDescent="0.25">
      <c r="A376" t="s">
        <v>9066</v>
      </c>
      <c r="B376" t="s">
        <v>4282</v>
      </c>
    </row>
    <row r="377" spans="1:2" x14ac:dyDescent="0.25">
      <c r="A377" t="s">
        <v>6983</v>
      </c>
      <c r="B377" t="s">
        <v>4283</v>
      </c>
    </row>
    <row r="378" spans="1:2" x14ac:dyDescent="0.25">
      <c r="A378" t="s">
        <v>9067</v>
      </c>
      <c r="B378" t="s">
        <v>4284</v>
      </c>
    </row>
    <row r="379" spans="1:2" x14ac:dyDescent="0.25">
      <c r="A379" t="s">
        <v>9068</v>
      </c>
      <c r="B379" t="s">
        <v>4285</v>
      </c>
    </row>
    <row r="380" spans="1:2" x14ac:dyDescent="0.25">
      <c r="A380" t="s">
        <v>9069</v>
      </c>
      <c r="B380" t="s">
        <v>4286</v>
      </c>
    </row>
    <row r="381" spans="1:2" x14ac:dyDescent="0.25">
      <c r="A381" t="s">
        <v>9070</v>
      </c>
      <c r="B381" t="s">
        <v>4287</v>
      </c>
    </row>
    <row r="382" spans="1:2" x14ac:dyDescent="0.25">
      <c r="A382" t="s">
        <v>9071</v>
      </c>
      <c r="B382" t="s">
        <v>4288</v>
      </c>
    </row>
    <row r="383" spans="1:2" x14ac:dyDescent="0.25">
      <c r="A383" t="s">
        <v>9072</v>
      </c>
      <c r="B383" t="s">
        <v>4289</v>
      </c>
    </row>
    <row r="384" spans="1:2" x14ac:dyDescent="0.25">
      <c r="A384" t="s">
        <v>9073</v>
      </c>
      <c r="B384" t="s">
        <v>4290</v>
      </c>
    </row>
    <row r="385" spans="1:2" x14ac:dyDescent="0.25">
      <c r="A385" t="s">
        <v>9074</v>
      </c>
      <c r="B385" t="s">
        <v>4291</v>
      </c>
    </row>
    <row r="386" spans="1:2" x14ac:dyDescent="0.25">
      <c r="A386" t="s">
        <v>9075</v>
      </c>
      <c r="B386" t="s">
        <v>4292</v>
      </c>
    </row>
    <row r="387" spans="1:2" x14ac:dyDescent="0.25">
      <c r="A387" t="s">
        <v>6984</v>
      </c>
      <c r="B387" t="s">
        <v>4293</v>
      </c>
    </row>
    <row r="388" spans="1:2" x14ac:dyDescent="0.25">
      <c r="A388" t="s">
        <v>9076</v>
      </c>
      <c r="B388" t="s">
        <v>4294</v>
      </c>
    </row>
    <row r="389" spans="1:2" x14ac:dyDescent="0.25">
      <c r="A389" t="s">
        <v>9077</v>
      </c>
      <c r="B389" t="s">
        <v>4295</v>
      </c>
    </row>
    <row r="390" spans="1:2" x14ac:dyDescent="0.25">
      <c r="A390" t="s">
        <v>9078</v>
      </c>
      <c r="B390" t="s">
        <v>4296</v>
      </c>
    </row>
    <row r="391" spans="1:2" x14ac:dyDescent="0.25">
      <c r="A391" t="s">
        <v>9079</v>
      </c>
      <c r="B391" t="s">
        <v>4297</v>
      </c>
    </row>
    <row r="392" spans="1:2" x14ac:dyDescent="0.25">
      <c r="A392" t="s">
        <v>9080</v>
      </c>
      <c r="B392" t="s">
        <v>4298</v>
      </c>
    </row>
    <row r="393" spans="1:2" x14ac:dyDescent="0.25">
      <c r="A393" t="s">
        <v>9081</v>
      </c>
      <c r="B393" t="s">
        <v>4299</v>
      </c>
    </row>
    <row r="394" spans="1:2" x14ac:dyDescent="0.25">
      <c r="A394" t="s">
        <v>9082</v>
      </c>
      <c r="B394" t="s">
        <v>4300</v>
      </c>
    </row>
    <row r="395" spans="1:2" x14ac:dyDescent="0.25">
      <c r="A395" t="s">
        <v>9083</v>
      </c>
      <c r="B395" t="s">
        <v>4301</v>
      </c>
    </row>
    <row r="396" spans="1:2" x14ac:dyDescent="0.25">
      <c r="A396" t="s">
        <v>9084</v>
      </c>
      <c r="B396" t="s">
        <v>4302</v>
      </c>
    </row>
    <row r="397" spans="1:2" x14ac:dyDescent="0.25">
      <c r="A397" t="s">
        <v>6985</v>
      </c>
      <c r="B397" t="s">
        <v>4303</v>
      </c>
    </row>
    <row r="398" spans="1:2" x14ac:dyDescent="0.25">
      <c r="A398" t="s">
        <v>9085</v>
      </c>
      <c r="B398" t="s">
        <v>4304</v>
      </c>
    </row>
    <row r="399" spans="1:2" x14ac:dyDescent="0.25">
      <c r="A399" t="s">
        <v>9086</v>
      </c>
      <c r="B399" t="s">
        <v>4305</v>
      </c>
    </row>
    <row r="400" spans="1:2" x14ac:dyDescent="0.25">
      <c r="A400" t="s">
        <v>9087</v>
      </c>
      <c r="B400" t="s">
        <v>4306</v>
      </c>
    </row>
    <row r="401" spans="1:2" x14ac:dyDescent="0.25">
      <c r="A401" t="s">
        <v>9088</v>
      </c>
      <c r="B401" t="s">
        <v>4307</v>
      </c>
    </row>
    <row r="402" spans="1:2" x14ac:dyDescent="0.25">
      <c r="A402" t="s">
        <v>9089</v>
      </c>
      <c r="B402" t="s">
        <v>4308</v>
      </c>
    </row>
    <row r="403" spans="1:2" x14ac:dyDescent="0.25">
      <c r="A403" t="s">
        <v>9090</v>
      </c>
      <c r="B403" t="s">
        <v>4309</v>
      </c>
    </row>
    <row r="404" spans="1:2" x14ac:dyDescent="0.25">
      <c r="A404" t="s">
        <v>6988</v>
      </c>
      <c r="B404" t="s">
        <v>4310</v>
      </c>
    </row>
    <row r="405" spans="1:2" x14ac:dyDescent="0.25">
      <c r="A405" t="s">
        <v>9091</v>
      </c>
      <c r="B405" t="s">
        <v>4311</v>
      </c>
    </row>
    <row r="406" spans="1:2" x14ac:dyDescent="0.25">
      <c r="A406" t="s">
        <v>9092</v>
      </c>
      <c r="B406" t="s">
        <v>4312</v>
      </c>
    </row>
    <row r="407" spans="1:2" x14ac:dyDescent="0.25">
      <c r="A407" t="s">
        <v>9093</v>
      </c>
      <c r="B407" t="s">
        <v>4313</v>
      </c>
    </row>
    <row r="408" spans="1:2" x14ac:dyDescent="0.25">
      <c r="A408" t="s">
        <v>9094</v>
      </c>
      <c r="B408" t="s">
        <v>4314</v>
      </c>
    </row>
    <row r="409" spans="1:2" x14ac:dyDescent="0.25">
      <c r="A409" t="s">
        <v>6989</v>
      </c>
      <c r="B409" t="s">
        <v>4315</v>
      </c>
    </row>
    <row r="410" spans="1:2" x14ac:dyDescent="0.25">
      <c r="A410" t="s">
        <v>9095</v>
      </c>
      <c r="B410" t="s">
        <v>4316</v>
      </c>
    </row>
    <row r="411" spans="1:2" x14ac:dyDescent="0.25">
      <c r="A411" t="s">
        <v>9096</v>
      </c>
      <c r="B411" t="s">
        <v>4317</v>
      </c>
    </row>
    <row r="412" spans="1:2" x14ac:dyDescent="0.25">
      <c r="A412" t="s">
        <v>9097</v>
      </c>
      <c r="B412" t="s">
        <v>4318</v>
      </c>
    </row>
    <row r="413" spans="1:2" x14ac:dyDescent="0.25">
      <c r="A413" t="s">
        <v>9098</v>
      </c>
      <c r="B413" t="s">
        <v>4319</v>
      </c>
    </row>
    <row r="414" spans="1:2" x14ac:dyDescent="0.25">
      <c r="A414" t="s">
        <v>9099</v>
      </c>
      <c r="B414" t="s">
        <v>4320</v>
      </c>
    </row>
    <row r="415" spans="1:2" x14ac:dyDescent="0.25">
      <c r="A415" t="s">
        <v>9100</v>
      </c>
      <c r="B415" t="s">
        <v>4321</v>
      </c>
    </row>
    <row r="416" spans="1:2" x14ac:dyDescent="0.25">
      <c r="A416" t="s">
        <v>9101</v>
      </c>
      <c r="B416" t="s">
        <v>4322</v>
      </c>
    </row>
    <row r="417" spans="1:2" x14ac:dyDescent="0.25">
      <c r="A417" t="s">
        <v>9102</v>
      </c>
      <c r="B417" t="s">
        <v>4323</v>
      </c>
    </row>
    <row r="418" spans="1:2" x14ac:dyDescent="0.25">
      <c r="A418" t="s">
        <v>9103</v>
      </c>
      <c r="B418" t="s">
        <v>4324</v>
      </c>
    </row>
    <row r="419" spans="1:2" x14ac:dyDescent="0.25">
      <c r="A419" t="s">
        <v>9104</v>
      </c>
      <c r="B419" t="s">
        <v>4325</v>
      </c>
    </row>
    <row r="420" spans="1:2" x14ac:dyDescent="0.25">
      <c r="A420" t="s">
        <v>9105</v>
      </c>
      <c r="B420" t="s">
        <v>4326</v>
      </c>
    </row>
    <row r="421" spans="1:2" x14ac:dyDescent="0.25">
      <c r="A421" t="s">
        <v>9106</v>
      </c>
      <c r="B421" t="s">
        <v>4327</v>
      </c>
    </row>
    <row r="422" spans="1:2" x14ac:dyDescent="0.25">
      <c r="A422" t="s">
        <v>9107</v>
      </c>
      <c r="B422" t="s">
        <v>4328</v>
      </c>
    </row>
    <row r="423" spans="1:2" x14ac:dyDescent="0.25">
      <c r="A423" t="s">
        <v>9108</v>
      </c>
      <c r="B423" t="s">
        <v>4329</v>
      </c>
    </row>
    <row r="424" spans="1:2" x14ac:dyDescent="0.25">
      <c r="A424" t="s">
        <v>9109</v>
      </c>
      <c r="B424" t="s">
        <v>4330</v>
      </c>
    </row>
    <row r="425" spans="1:2" x14ac:dyDescent="0.25">
      <c r="A425" t="s">
        <v>9110</v>
      </c>
      <c r="B425" t="s">
        <v>4331</v>
      </c>
    </row>
    <row r="426" spans="1:2" x14ac:dyDescent="0.25">
      <c r="A426" t="s">
        <v>9111</v>
      </c>
      <c r="B426" t="s">
        <v>4332</v>
      </c>
    </row>
    <row r="427" spans="1:2" x14ac:dyDescent="0.25">
      <c r="A427" t="s">
        <v>9112</v>
      </c>
      <c r="B427" t="s">
        <v>4333</v>
      </c>
    </row>
    <row r="428" spans="1:2" x14ac:dyDescent="0.25">
      <c r="A428" t="s">
        <v>9113</v>
      </c>
      <c r="B428" t="s">
        <v>4334</v>
      </c>
    </row>
    <row r="429" spans="1:2" x14ac:dyDescent="0.25">
      <c r="A429" t="s">
        <v>9114</v>
      </c>
      <c r="B429" t="s">
        <v>4335</v>
      </c>
    </row>
    <row r="430" spans="1:2" x14ac:dyDescent="0.25">
      <c r="A430" t="s">
        <v>9115</v>
      </c>
      <c r="B430" t="s">
        <v>4336</v>
      </c>
    </row>
    <row r="431" spans="1:2" x14ac:dyDescent="0.25">
      <c r="A431" t="s">
        <v>9116</v>
      </c>
      <c r="B431" t="s">
        <v>4337</v>
      </c>
    </row>
    <row r="432" spans="1:2" x14ac:dyDescent="0.25">
      <c r="A432" t="s">
        <v>9117</v>
      </c>
      <c r="B432" t="s">
        <v>4338</v>
      </c>
    </row>
    <row r="433" spans="1:2" x14ac:dyDescent="0.25">
      <c r="A433" t="s">
        <v>9118</v>
      </c>
      <c r="B433" t="s">
        <v>4339</v>
      </c>
    </row>
    <row r="434" spans="1:2" x14ac:dyDescent="0.25">
      <c r="A434" t="s">
        <v>9119</v>
      </c>
      <c r="B434" t="s">
        <v>4340</v>
      </c>
    </row>
    <row r="435" spans="1:2" x14ac:dyDescent="0.25">
      <c r="A435" t="s">
        <v>9120</v>
      </c>
      <c r="B435" t="s">
        <v>4341</v>
      </c>
    </row>
    <row r="436" spans="1:2" x14ac:dyDescent="0.25">
      <c r="A436" t="s">
        <v>9121</v>
      </c>
      <c r="B436" t="s">
        <v>4342</v>
      </c>
    </row>
    <row r="437" spans="1:2" x14ac:dyDescent="0.25">
      <c r="A437" t="s">
        <v>7045</v>
      </c>
      <c r="B437" t="s">
        <v>4343</v>
      </c>
    </row>
    <row r="438" spans="1:2" x14ac:dyDescent="0.25">
      <c r="A438" t="s">
        <v>9122</v>
      </c>
      <c r="B438" t="s">
        <v>4344</v>
      </c>
    </row>
    <row r="439" spans="1:2" x14ac:dyDescent="0.25">
      <c r="A439" t="s">
        <v>7046</v>
      </c>
      <c r="B439" t="s">
        <v>4345</v>
      </c>
    </row>
    <row r="440" spans="1:2" x14ac:dyDescent="0.25">
      <c r="A440" t="s">
        <v>7047</v>
      </c>
      <c r="B440" t="s">
        <v>4346</v>
      </c>
    </row>
    <row r="441" spans="1:2" x14ac:dyDescent="0.25">
      <c r="A441" t="s">
        <v>9123</v>
      </c>
      <c r="B441" t="s">
        <v>4347</v>
      </c>
    </row>
    <row r="442" spans="1:2" x14ac:dyDescent="0.25">
      <c r="A442" t="s">
        <v>9124</v>
      </c>
      <c r="B442" t="s">
        <v>4348</v>
      </c>
    </row>
    <row r="443" spans="1:2" x14ac:dyDescent="0.25">
      <c r="A443" t="s">
        <v>7065</v>
      </c>
      <c r="B443" t="s">
        <v>4349</v>
      </c>
    </row>
    <row r="444" spans="1:2" x14ac:dyDescent="0.25">
      <c r="A444" t="s">
        <v>9125</v>
      </c>
      <c r="B444" t="s">
        <v>4350</v>
      </c>
    </row>
    <row r="445" spans="1:2" x14ac:dyDescent="0.25">
      <c r="A445" t="s">
        <v>7072</v>
      </c>
      <c r="B445" t="s">
        <v>4351</v>
      </c>
    </row>
    <row r="446" spans="1:2" x14ac:dyDescent="0.25">
      <c r="A446" t="s">
        <v>7073</v>
      </c>
      <c r="B446" t="s">
        <v>4352</v>
      </c>
    </row>
    <row r="447" spans="1:2" x14ac:dyDescent="0.25">
      <c r="A447" t="s">
        <v>9126</v>
      </c>
      <c r="B447" t="s">
        <v>4353</v>
      </c>
    </row>
    <row r="448" spans="1:2" x14ac:dyDescent="0.25">
      <c r="A448" t="s">
        <v>9127</v>
      </c>
      <c r="B448" t="s">
        <v>4354</v>
      </c>
    </row>
    <row r="449" spans="1:2" x14ac:dyDescent="0.25">
      <c r="A449" t="s">
        <v>9128</v>
      </c>
      <c r="B449" t="s">
        <v>541</v>
      </c>
    </row>
    <row r="450" spans="1:2" x14ac:dyDescent="0.25">
      <c r="A450" t="s">
        <v>9129</v>
      </c>
      <c r="B450" t="s">
        <v>4355</v>
      </c>
    </row>
    <row r="451" spans="1:2" x14ac:dyDescent="0.25">
      <c r="A451" t="s">
        <v>9130</v>
      </c>
      <c r="B451" t="s">
        <v>4356</v>
      </c>
    </row>
    <row r="452" spans="1:2" x14ac:dyDescent="0.25">
      <c r="A452" t="s">
        <v>9131</v>
      </c>
      <c r="B452" t="s">
        <v>4357</v>
      </c>
    </row>
    <row r="453" spans="1:2" x14ac:dyDescent="0.25">
      <c r="A453" t="s">
        <v>9132</v>
      </c>
      <c r="B453" t="s">
        <v>4358</v>
      </c>
    </row>
    <row r="454" spans="1:2" x14ac:dyDescent="0.25">
      <c r="A454" t="s">
        <v>9133</v>
      </c>
      <c r="B454" t="s">
        <v>4359</v>
      </c>
    </row>
    <row r="455" spans="1:2" x14ac:dyDescent="0.25">
      <c r="A455" t="s">
        <v>9134</v>
      </c>
      <c r="B455" t="s">
        <v>238</v>
      </c>
    </row>
    <row r="456" spans="1:2" x14ac:dyDescent="0.25">
      <c r="A456" t="s">
        <v>9135</v>
      </c>
      <c r="B456" t="s">
        <v>4360</v>
      </c>
    </row>
    <row r="457" spans="1:2" x14ac:dyDescent="0.25">
      <c r="A457" t="s">
        <v>7081</v>
      </c>
      <c r="B457" t="s">
        <v>4361</v>
      </c>
    </row>
    <row r="458" spans="1:2" x14ac:dyDescent="0.25">
      <c r="A458" t="s">
        <v>7082</v>
      </c>
      <c r="B458" t="s">
        <v>4362</v>
      </c>
    </row>
    <row r="459" spans="1:2" x14ac:dyDescent="0.25">
      <c r="A459" t="s">
        <v>9136</v>
      </c>
      <c r="B459" t="s">
        <v>4363</v>
      </c>
    </row>
    <row r="460" spans="1:2" x14ac:dyDescent="0.25">
      <c r="A460" t="s">
        <v>9137</v>
      </c>
      <c r="B460" t="s">
        <v>4364</v>
      </c>
    </row>
    <row r="461" spans="1:2" x14ac:dyDescent="0.25">
      <c r="A461" t="s">
        <v>9138</v>
      </c>
      <c r="B461" t="s">
        <v>4365</v>
      </c>
    </row>
    <row r="462" spans="1:2" x14ac:dyDescent="0.25">
      <c r="A462" t="s">
        <v>9139</v>
      </c>
      <c r="B462" t="s">
        <v>4366</v>
      </c>
    </row>
    <row r="463" spans="1:2" x14ac:dyDescent="0.25">
      <c r="A463" t="s">
        <v>9140</v>
      </c>
      <c r="B463" t="s">
        <v>4367</v>
      </c>
    </row>
    <row r="464" spans="1:2" x14ac:dyDescent="0.25">
      <c r="A464" t="s">
        <v>9141</v>
      </c>
      <c r="B464" t="s">
        <v>547</v>
      </c>
    </row>
    <row r="465" spans="1:2" x14ac:dyDescent="0.25">
      <c r="A465" t="s">
        <v>9142</v>
      </c>
      <c r="B465" t="s">
        <v>4368</v>
      </c>
    </row>
    <row r="466" spans="1:2" x14ac:dyDescent="0.25">
      <c r="A466" t="s">
        <v>9143</v>
      </c>
      <c r="B466" t="s">
        <v>743</v>
      </c>
    </row>
    <row r="467" spans="1:2" x14ac:dyDescent="0.25">
      <c r="A467" t="s">
        <v>7083</v>
      </c>
      <c r="B467" t="s">
        <v>4369</v>
      </c>
    </row>
    <row r="468" spans="1:2" x14ac:dyDescent="0.25">
      <c r="A468" t="s">
        <v>7084</v>
      </c>
      <c r="B468" t="s">
        <v>4370</v>
      </c>
    </row>
    <row r="469" spans="1:2" x14ac:dyDescent="0.25">
      <c r="A469" t="s">
        <v>9144</v>
      </c>
      <c r="B469" t="s">
        <v>4371</v>
      </c>
    </row>
    <row r="470" spans="1:2" x14ac:dyDescent="0.25">
      <c r="A470" t="s">
        <v>9145</v>
      </c>
      <c r="B470" t="s">
        <v>4372</v>
      </c>
    </row>
    <row r="471" spans="1:2" x14ac:dyDescent="0.25">
      <c r="A471" t="s">
        <v>7085</v>
      </c>
      <c r="B471" t="s">
        <v>4373</v>
      </c>
    </row>
    <row r="472" spans="1:2" x14ac:dyDescent="0.25">
      <c r="A472" t="s">
        <v>7086</v>
      </c>
      <c r="B472" t="s">
        <v>4374</v>
      </c>
    </row>
    <row r="473" spans="1:2" x14ac:dyDescent="0.25">
      <c r="A473" t="s">
        <v>9146</v>
      </c>
      <c r="B473" t="s">
        <v>4375</v>
      </c>
    </row>
    <row r="474" spans="1:2" x14ac:dyDescent="0.25">
      <c r="A474" t="s">
        <v>9147</v>
      </c>
      <c r="B474" t="s">
        <v>4376</v>
      </c>
    </row>
    <row r="475" spans="1:2" x14ac:dyDescent="0.25">
      <c r="A475" t="s">
        <v>9148</v>
      </c>
      <c r="B475" t="s">
        <v>4377</v>
      </c>
    </row>
    <row r="476" spans="1:2" x14ac:dyDescent="0.25">
      <c r="A476" t="s">
        <v>9149</v>
      </c>
      <c r="B476" t="s">
        <v>4378</v>
      </c>
    </row>
    <row r="477" spans="1:2" x14ac:dyDescent="0.25">
      <c r="A477" t="s">
        <v>7087</v>
      </c>
      <c r="B477" t="s">
        <v>4379</v>
      </c>
    </row>
    <row r="478" spans="1:2" x14ac:dyDescent="0.25">
      <c r="A478" t="s">
        <v>7088</v>
      </c>
      <c r="B478" t="s">
        <v>4380</v>
      </c>
    </row>
    <row r="479" spans="1:2" x14ac:dyDescent="0.25">
      <c r="A479" t="s">
        <v>7089</v>
      </c>
      <c r="B479" t="s">
        <v>4381</v>
      </c>
    </row>
    <row r="480" spans="1:2" x14ac:dyDescent="0.25">
      <c r="A480" t="s">
        <v>7090</v>
      </c>
      <c r="B480" t="s">
        <v>4382</v>
      </c>
    </row>
    <row r="481" spans="1:2" x14ac:dyDescent="0.25">
      <c r="A481" t="s">
        <v>7092</v>
      </c>
      <c r="B481" t="s">
        <v>4383</v>
      </c>
    </row>
    <row r="482" spans="1:2" x14ac:dyDescent="0.25">
      <c r="A482" t="s">
        <v>7094</v>
      </c>
      <c r="B482" t="s">
        <v>4384</v>
      </c>
    </row>
    <row r="483" spans="1:2" x14ac:dyDescent="0.25">
      <c r="A483" t="s">
        <v>7096</v>
      </c>
      <c r="B483" t="s">
        <v>4385</v>
      </c>
    </row>
    <row r="484" spans="1:2" x14ac:dyDescent="0.25">
      <c r="A484" t="s">
        <v>7097</v>
      </c>
      <c r="B484" t="s">
        <v>4386</v>
      </c>
    </row>
    <row r="485" spans="1:2" x14ac:dyDescent="0.25">
      <c r="A485" t="s">
        <v>7100</v>
      </c>
      <c r="B485" t="s">
        <v>4387</v>
      </c>
    </row>
    <row r="486" spans="1:2" x14ac:dyDescent="0.25">
      <c r="A486" t="s">
        <v>7101</v>
      </c>
      <c r="B486" t="s">
        <v>4388</v>
      </c>
    </row>
    <row r="487" spans="1:2" x14ac:dyDescent="0.25">
      <c r="A487" t="s">
        <v>7147</v>
      </c>
      <c r="B487" t="s">
        <v>4389</v>
      </c>
    </row>
    <row r="488" spans="1:2" x14ac:dyDescent="0.25">
      <c r="A488" t="s">
        <v>9150</v>
      </c>
      <c r="B488" t="s">
        <v>4390</v>
      </c>
    </row>
    <row r="489" spans="1:2" x14ac:dyDescent="0.25">
      <c r="A489" t="s">
        <v>9151</v>
      </c>
      <c r="B489" t="s">
        <v>4391</v>
      </c>
    </row>
    <row r="490" spans="1:2" x14ac:dyDescent="0.25">
      <c r="A490" t="s">
        <v>9152</v>
      </c>
      <c r="B490" t="s">
        <v>4392</v>
      </c>
    </row>
    <row r="491" spans="1:2" x14ac:dyDescent="0.25">
      <c r="A491" t="s">
        <v>9153</v>
      </c>
      <c r="B491" t="s">
        <v>4393</v>
      </c>
    </row>
    <row r="492" spans="1:2" x14ac:dyDescent="0.25">
      <c r="A492" t="s">
        <v>7201</v>
      </c>
      <c r="B492" t="s">
        <v>4394</v>
      </c>
    </row>
    <row r="493" spans="1:2" x14ac:dyDescent="0.25">
      <c r="A493" t="s">
        <v>7203</v>
      </c>
      <c r="B493" t="s">
        <v>4395</v>
      </c>
    </row>
    <row r="494" spans="1:2" x14ac:dyDescent="0.25">
      <c r="A494" t="s">
        <v>9154</v>
      </c>
      <c r="B494" t="s">
        <v>4396</v>
      </c>
    </row>
    <row r="495" spans="1:2" x14ac:dyDescent="0.25">
      <c r="A495" t="s">
        <v>9155</v>
      </c>
      <c r="B495" t="s">
        <v>4397</v>
      </c>
    </row>
    <row r="496" spans="1:2" x14ac:dyDescent="0.25">
      <c r="A496" t="s">
        <v>9156</v>
      </c>
      <c r="B496" t="s">
        <v>4398</v>
      </c>
    </row>
    <row r="497" spans="1:2" x14ac:dyDescent="0.25">
      <c r="A497" t="s">
        <v>9157</v>
      </c>
      <c r="B497" t="s">
        <v>4399</v>
      </c>
    </row>
    <row r="498" spans="1:2" x14ac:dyDescent="0.25">
      <c r="A498" t="s">
        <v>9158</v>
      </c>
      <c r="B498" t="s">
        <v>4400</v>
      </c>
    </row>
    <row r="499" spans="1:2" x14ac:dyDescent="0.25">
      <c r="A499" t="s">
        <v>9159</v>
      </c>
      <c r="B499" t="s">
        <v>4401</v>
      </c>
    </row>
    <row r="500" spans="1:2" x14ac:dyDescent="0.25">
      <c r="A500" t="s">
        <v>9160</v>
      </c>
      <c r="B500" t="s">
        <v>4402</v>
      </c>
    </row>
    <row r="501" spans="1:2" x14ac:dyDescent="0.25">
      <c r="A501" t="s">
        <v>9161</v>
      </c>
      <c r="B501" t="s">
        <v>4403</v>
      </c>
    </row>
    <row r="502" spans="1:2" x14ac:dyDescent="0.25">
      <c r="A502" t="s">
        <v>7456</v>
      </c>
      <c r="B502" t="s">
        <v>4404</v>
      </c>
    </row>
    <row r="503" spans="1:2" x14ac:dyDescent="0.25">
      <c r="A503" t="s">
        <v>7457</v>
      </c>
      <c r="B503" t="s">
        <v>4405</v>
      </c>
    </row>
    <row r="504" spans="1:2" x14ac:dyDescent="0.25">
      <c r="A504" t="s">
        <v>9162</v>
      </c>
      <c r="B504" t="s">
        <v>4406</v>
      </c>
    </row>
    <row r="505" spans="1:2" x14ac:dyDescent="0.25">
      <c r="A505" t="s">
        <v>9163</v>
      </c>
      <c r="B505" t="s">
        <v>4407</v>
      </c>
    </row>
    <row r="506" spans="1:2" x14ac:dyDescent="0.25">
      <c r="A506" t="s">
        <v>7460</v>
      </c>
      <c r="B506" t="s">
        <v>763</v>
      </c>
    </row>
    <row r="507" spans="1:2" x14ac:dyDescent="0.25">
      <c r="A507" t="s">
        <v>9164</v>
      </c>
      <c r="B507" t="s">
        <v>745</v>
      </c>
    </row>
    <row r="508" spans="1:2" x14ac:dyDescent="0.25">
      <c r="A508" t="s">
        <v>9165</v>
      </c>
      <c r="B508" t="s">
        <v>4397</v>
      </c>
    </row>
    <row r="509" spans="1:2" x14ac:dyDescent="0.25">
      <c r="A509" t="s">
        <v>7461</v>
      </c>
      <c r="B509" t="s">
        <v>4408</v>
      </c>
    </row>
    <row r="510" spans="1:2" x14ac:dyDescent="0.25">
      <c r="A510" t="s">
        <v>9166</v>
      </c>
      <c r="B510" t="s">
        <v>4409</v>
      </c>
    </row>
    <row r="511" spans="1:2" x14ac:dyDescent="0.25">
      <c r="A511" t="s">
        <v>9167</v>
      </c>
      <c r="B511" t="s">
        <v>4410</v>
      </c>
    </row>
    <row r="512" spans="1:2" x14ac:dyDescent="0.25">
      <c r="A512" t="s">
        <v>7462</v>
      </c>
      <c r="B512" t="s">
        <v>826</v>
      </c>
    </row>
    <row r="513" spans="1:2" x14ac:dyDescent="0.25">
      <c r="A513" t="s">
        <v>9168</v>
      </c>
      <c r="B513" t="s">
        <v>4411</v>
      </c>
    </row>
    <row r="514" spans="1:2" x14ac:dyDescent="0.25">
      <c r="A514" t="s">
        <v>7475</v>
      </c>
      <c r="B514" t="s">
        <v>4412</v>
      </c>
    </row>
    <row r="515" spans="1:2" x14ac:dyDescent="0.25">
      <c r="A515" t="s">
        <v>9169</v>
      </c>
      <c r="B515" t="s">
        <v>4413</v>
      </c>
    </row>
    <row r="516" spans="1:2" x14ac:dyDescent="0.25">
      <c r="A516" t="s">
        <v>9170</v>
      </c>
      <c r="B516" t="s">
        <v>4414</v>
      </c>
    </row>
    <row r="517" spans="1:2" x14ac:dyDescent="0.25">
      <c r="A517" t="s">
        <v>9171</v>
      </c>
      <c r="B517" t="s">
        <v>4415</v>
      </c>
    </row>
    <row r="518" spans="1:2" x14ac:dyDescent="0.25">
      <c r="A518" t="s">
        <v>9172</v>
      </c>
      <c r="B518" t="s">
        <v>4416</v>
      </c>
    </row>
    <row r="519" spans="1:2" x14ac:dyDescent="0.25">
      <c r="A519" t="s">
        <v>7481</v>
      </c>
      <c r="B519" t="s">
        <v>4417</v>
      </c>
    </row>
    <row r="520" spans="1:2" x14ac:dyDescent="0.25">
      <c r="A520" t="s">
        <v>9173</v>
      </c>
      <c r="B520" t="s">
        <v>4418</v>
      </c>
    </row>
    <row r="521" spans="1:2" x14ac:dyDescent="0.25">
      <c r="A521" t="s">
        <v>9174</v>
      </c>
      <c r="B521" t="s">
        <v>4419</v>
      </c>
    </row>
    <row r="522" spans="1:2" x14ac:dyDescent="0.25">
      <c r="A522" t="s">
        <v>9175</v>
      </c>
      <c r="B522" t="s">
        <v>4420</v>
      </c>
    </row>
    <row r="523" spans="1:2" x14ac:dyDescent="0.25">
      <c r="A523" t="s">
        <v>9176</v>
      </c>
      <c r="B523" t="s">
        <v>4421</v>
      </c>
    </row>
    <row r="524" spans="1:2" x14ac:dyDescent="0.25">
      <c r="A524" t="s">
        <v>9177</v>
      </c>
      <c r="B524" t="s">
        <v>4422</v>
      </c>
    </row>
    <row r="525" spans="1:2" x14ac:dyDescent="0.25">
      <c r="A525" t="s">
        <v>7485</v>
      </c>
      <c r="B525" t="s">
        <v>1610</v>
      </c>
    </row>
    <row r="526" spans="1:2" x14ac:dyDescent="0.25">
      <c r="A526" t="s">
        <v>9178</v>
      </c>
      <c r="B526" t="s">
        <v>4423</v>
      </c>
    </row>
    <row r="527" spans="1:2" x14ac:dyDescent="0.25">
      <c r="A527" t="s">
        <v>7496</v>
      </c>
      <c r="B527" t="s">
        <v>4424</v>
      </c>
    </row>
    <row r="528" spans="1:2" x14ac:dyDescent="0.25">
      <c r="A528" t="s">
        <v>9179</v>
      </c>
      <c r="B528" t="s">
        <v>4425</v>
      </c>
    </row>
    <row r="529" spans="1:2" x14ac:dyDescent="0.25">
      <c r="A529" t="s">
        <v>7556</v>
      </c>
      <c r="B529" t="s">
        <v>4426</v>
      </c>
    </row>
    <row r="530" spans="1:2" x14ac:dyDescent="0.25">
      <c r="A530" t="s">
        <v>7557</v>
      </c>
      <c r="B530" t="s">
        <v>4427</v>
      </c>
    </row>
    <row r="531" spans="1:2" x14ac:dyDescent="0.25">
      <c r="A531" t="s">
        <v>7558</v>
      </c>
      <c r="B531" t="s">
        <v>4428</v>
      </c>
    </row>
    <row r="532" spans="1:2" x14ac:dyDescent="0.25">
      <c r="A532" t="s">
        <v>7559</v>
      </c>
      <c r="B532" t="s">
        <v>4429</v>
      </c>
    </row>
    <row r="533" spans="1:2" x14ac:dyDescent="0.25">
      <c r="A533" t="s">
        <v>7560</v>
      </c>
      <c r="B533" t="s">
        <v>4430</v>
      </c>
    </row>
    <row r="534" spans="1:2" x14ac:dyDescent="0.25">
      <c r="A534" t="s">
        <v>7561</v>
      </c>
      <c r="B534" t="s">
        <v>4431</v>
      </c>
    </row>
    <row r="535" spans="1:2" x14ac:dyDescent="0.25">
      <c r="A535" t="s">
        <v>7562</v>
      </c>
      <c r="B535" t="s">
        <v>4432</v>
      </c>
    </row>
    <row r="536" spans="1:2" x14ac:dyDescent="0.25">
      <c r="A536" t="s">
        <v>7563</v>
      </c>
      <c r="B536" t="s">
        <v>4433</v>
      </c>
    </row>
    <row r="537" spans="1:2" x14ac:dyDescent="0.25">
      <c r="A537" t="s">
        <v>9180</v>
      </c>
      <c r="B537" t="s">
        <v>4434</v>
      </c>
    </row>
    <row r="538" spans="1:2" x14ac:dyDescent="0.25">
      <c r="A538" t="s">
        <v>9181</v>
      </c>
      <c r="B538" t="s">
        <v>4435</v>
      </c>
    </row>
    <row r="539" spans="1:2" x14ac:dyDescent="0.25">
      <c r="A539" t="s">
        <v>7565</v>
      </c>
      <c r="B539" t="s">
        <v>4436</v>
      </c>
    </row>
    <row r="540" spans="1:2" x14ac:dyDescent="0.25">
      <c r="A540" t="s">
        <v>9182</v>
      </c>
      <c r="B540" t="s">
        <v>4437</v>
      </c>
    </row>
    <row r="541" spans="1:2" x14ac:dyDescent="0.25">
      <c r="A541" t="s">
        <v>7566</v>
      </c>
      <c r="B541" t="s">
        <v>4438</v>
      </c>
    </row>
    <row r="542" spans="1:2" x14ac:dyDescent="0.25">
      <c r="A542" t="s">
        <v>9183</v>
      </c>
      <c r="B542" t="s">
        <v>4439</v>
      </c>
    </row>
    <row r="543" spans="1:2" x14ac:dyDescent="0.25">
      <c r="A543" t="s">
        <v>9184</v>
      </c>
      <c r="B543" t="s">
        <v>4440</v>
      </c>
    </row>
    <row r="544" spans="1:2" x14ac:dyDescent="0.25">
      <c r="A544" t="s">
        <v>7567</v>
      </c>
      <c r="B544" t="s">
        <v>4441</v>
      </c>
    </row>
    <row r="545" spans="1:2" x14ac:dyDescent="0.25">
      <c r="A545" t="s">
        <v>9185</v>
      </c>
      <c r="B545" t="s">
        <v>4442</v>
      </c>
    </row>
    <row r="546" spans="1:2" x14ac:dyDescent="0.25">
      <c r="A546" t="s">
        <v>9186</v>
      </c>
      <c r="B546" t="s">
        <v>4443</v>
      </c>
    </row>
    <row r="547" spans="1:2" x14ac:dyDescent="0.25">
      <c r="A547" t="s">
        <v>9187</v>
      </c>
      <c r="B547" t="s">
        <v>4444</v>
      </c>
    </row>
    <row r="548" spans="1:2" x14ac:dyDescent="0.25">
      <c r="A548" t="s">
        <v>7568</v>
      </c>
      <c r="B548" t="s">
        <v>4445</v>
      </c>
    </row>
    <row r="549" spans="1:2" x14ac:dyDescent="0.25">
      <c r="A549" t="s">
        <v>7570</v>
      </c>
      <c r="B549" t="s">
        <v>4446</v>
      </c>
    </row>
    <row r="550" spans="1:2" x14ac:dyDescent="0.25">
      <c r="A550" t="s">
        <v>7575</v>
      </c>
      <c r="B550" t="s">
        <v>4447</v>
      </c>
    </row>
    <row r="551" spans="1:2" x14ac:dyDescent="0.25">
      <c r="A551" t="s">
        <v>7576</v>
      </c>
      <c r="B551" t="s">
        <v>4448</v>
      </c>
    </row>
    <row r="552" spans="1:2" x14ac:dyDescent="0.25">
      <c r="A552" t="s">
        <v>7577</v>
      </c>
      <c r="B552" t="s">
        <v>4449</v>
      </c>
    </row>
    <row r="553" spans="1:2" x14ac:dyDescent="0.25">
      <c r="A553" t="s">
        <v>7578</v>
      </c>
      <c r="B553" t="s">
        <v>4450</v>
      </c>
    </row>
    <row r="554" spans="1:2" x14ac:dyDescent="0.25">
      <c r="A554" t="s">
        <v>7579</v>
      </c>
      <c r="B554" t="s">
        <v>4451</v>
      </c>
    </row>
    <row r="555" spans="1:2" x14ac:dyDescent="0.25">
      <c r="A555" t="s">
        <v>7580</v>
      </c>
      <c r="B555" t="s">
        <v>4452</v>
      </c>
    </row>
    <row r="556" spans="1:2" x14ac:dyDescent="0.25">
      <c r="A556" t="s">
        <v>7581</v>
      </c>
      <c r="B556" t="s">
        <v>4453</v>
      </c>
    </row>
    <row r="557" spans="1:2" x14ac:dyDescent="0.25">
      <c r="A557" t="s">
        <v>7582</v>
      </c>
      <c r="B557" t="s">
        <v>4454</v>
      </c>
    </row>
    <row r="558" spans="1:2" x14ac:dyDescent="0.25">
      <c r="A558" t="s">
        <v>9188</v>
      </c>
      <c r="B558" t="s">
        <v>4455</v>
      </c>
    </row>
    <row r="559" spans="1:2" x14ac:dyDescent="0.25">
      <c r="A559" t="s">
        <v>9189</v>
      </c>
      <c r="B559" t="s">
        <v>4456</v>
      </c>
    </row>
    <row r="560" spans="1:2" x14ac:dyDescent="0.25">
      <c r="A560" t="s">
        <v>9190</v>
      </c>
      <c r="B560" t="s">
        <v>4457</v>
      </c>
    </row>
    <row r="561" spans="1:2" x14ac:dyDescent="0.25">
      <c r="A561" t="s">
        <v>9191</v>
      </c>
      <c r="B561" t="s">
        <v>4458</v>
      </c>
    </row>
    <row r="562" spans="1:2" x14ac:dyDescent="0.25">
      <c r="A562" t="s">
        <v>9192</v>
      </c>
      <c r="B562" t="s">
        <v>4459</v>
      </c>
    </row>
    <row r="563" spans="1:2" x14ac:dyDescent="0.25">
      <c r="A563" t="s">
        <v>9193</v>
      </c>
      <c r="B563" t="s">
        <v>4460</v>
      </c>
    </row>
    <row r="564" spans="1:2" x14ac:dyDescent="0.25">
      <c r="A564" t="s">
        <v>9194</v>
      </c>
      <c r="B564" t="s">
        <v>4461</v>
      </c>
    </row>
    <row r="565" spans="1:2" x14ac:dyDescent="0.25">
      <c r="A565" t="s">
        <v>9195</v>
      </c>
      <c r="B565" t="s">
        <v>4462</v>
      </c>
    </row>
    <row r="566" spans="1:2" x14ac:dyDescent="0.25">
      <c r="A566" t="s">
        <v>9196</v>
      </c>
      <c r="B566" t="s">
        <v>4463</v>
      </c>
    </row>
    <row r="567" spans="1:2" x14ac:dyDescent="0.25">
      <c r="A567" t="s">
        <v>9197</v>
      </c>
      <c r="B567" t="s">
        <v>4464</v>
      </c>
    </row>
    <row r="568" spans="1:2" x14ac:dyDescent="0.25">
      <c r="A568" t="s">
        <v>9198</v>
      </c>
      <c r="B568" t="s">
        <v>4465</v>
      </c>
    </row>
    <row r="569" spans="1:2" x14ac:dyDescent="0.25">
      <c r="A569" t="s">
        <v>9199</v>
      </c>
      <c r="B569" t="s">
        <v>4466</v>
      </c>
    </row>
    <row r="570" spans="1:2" x14ac:dyDescent="0.25">
      <c r="A570" t="s">
        <v>9200</v>
      </c>
      <c r="B570" t="s">
        <v>4467</v>
      </c>
    </row>
    <row r="571" spans="1:2" x14ac:dyDescent="0.25">
      <c r="A571" t="s">
        <v>9201</v>
      </c>
      <c r="B571" t="s">
        <v>4468</v>
      </c>
    </row>
    <row r="572" spans="1:2" x14ac:dyDescent="0.25">
      <c r="A572" t="s">
        <v>9202</v>
      </c>
      <c r="B572" t="s">
        <v>4469</v>
      </c>
    </row>
    <row r="573" spans="1:2" x14ac:dyDescent="0.25">
      <c r="A573" t="s">
        <v>9203</v>
      </c>
      <c r="B573" t="s">
        <v>4470</v>
      </c>
    </row>
    <row r="574" spans="1:2" x14ac:dyDescent="0.25">
      <c r="A574" t="s">
        <v>9204</v>
      </c>
      <c r="B574" t="s">
        <v>4471</v>
      </c>
    </row>
    <row r="575" spans="1:2" x14ac:dyDescent="0.25">
      <c r="A575" t="s">
        <v>9205</v>
      </c>
      <c r="B575" t="s">
        <v>4472</v>
      </c>
    </row>
    <row r="576" spans="1:2" x14ac:dyDescent="0.25">
      <c r="A576" t="s">
        <v>9206</v>
      </c>
      <c r="B576" t="s">
        <v>4473</v>
      </c>
    </row>
    <row r="577" spans="1:2" x14ac:dyDescent="0.25">
      <c r="A577" t="s">
        <v>9207</v>
      </c>
      <c r="B577" t="s">
        <v>4474</v>
      </c>
    </row>
    <row r="578" spans="1:2" x14ac:dyDescent="0.25">
      <c r="A578" t="s">
        <v>9208</v>
      </c>
      <c r="B578" t="s">
        <v>4475</v>
      </c>
    </row>
    <row r="579" spans="1:2" x14ac:dyDescent="0.25">
      <c r="A579" t="s">
        <v>9209</v>
      </c>
      <c r="B579" t="s">
        <v>4476</v>
      </c>
    </row>
    <row r="580" spans="1:2" x14ac:dyDescent="0.25">
      <c r="A580" t="s">
        <v>9210</v>
      </c>
      <c r="B580" t="s">
        <v>4477</v>
      </c>
    </row>
    <row r="581" spans="1:2" x14ac:dyDescent="0.25">
      <c r="A581" t="s">
        <v>9211</v>
      </c>
      <c r="B581" t="s">
        <v>4478</v>
      </c>
    </row>
    <row r="582" spans="1:2" x14ac:dyDescent="0.25">
      <c r="A582" t="s">
        <v>9212</v>
      </c>
      <c r="B582" t="s">
        <v>4479</v>
      </c>
    </row>
    <row r="583" spans="1:2" x14ac:dyDescent="0.25">
      <c r="A583" t="s">
        <v>9213</v>
      </c>
      <c r="B583" t="s">
        <v>1834</v>
      </c>
    </row>
    <row r="584" spans="1:2" x14ac:dyDescent="0.25">
      <c r="A584" t="s">
        <v>9214</v>
      </c>
      <c r="B584" t="s">
        <v>4480</v>
      </c>
    </row>
    <row r="585" spans="1:2" x14ac:dyDescent="0.25">
      <c r="A585" t="s">
        <v>9215</v>
      </c>
      <c r="B585" t="s">
        <v>4481</v>
      </c>
    </row>
    <row r="586" spans="1:2" x14ac:dyDescent="0.25">
      <c r="A586" t="s">
        <v>9216</v>
      </c>
      <c r="B586" t="s">
        <v>4482</v>
      </c>
    </row>
    <row r="587" spans="1:2" x14ac:dyDescent="0.25">
      <c r="A587" t="s">
        <v>9217</v>
      </c>
      <c r="B587" t="s">
        <v>4483</v>
      </c>
    </row>
    <row r="588" spans="1:2" x14ac:dyDescent="0.25">
      <c r="A588" t="s">
        <v>9218</v>
      </c>
      <c r="B588" t="s">
        <v>4484</v>
      </c>
    </row>
    <row r="589" spans="1:2" x14ac:dyDescent="0.25">
      <c r="A589" t="s">
        <v>9219</v>
      </c>
      <c r="B589" t="s">
        <v>4485</v>
      </c>
    </row>
    <row r="590" spans="1:2" x14ac:dyDescent="0.25">
      <c r="A590" t="s">
        <v>9220</v>
      </c>
      <c r="B590" t="s">
        <v>4486</v>
      </c>
    </row>
    <row r="591" spans="1:2" x14ac:dyDescent="0.25">
      <c r="A591" t="s">
        <v>9221</v>
      </c>
      <c r="B591" t="s">
        <v>4487</v>
      </c>
    </row>
    <row r="592" spans="1:2" x14ac:dyDescent="0.25">
      <c r="A592" t="s">
        <v>9222</v>
      </c>
      <c r="B592" t="s">
        <v>4488</v>
      </c>
    </row>
    <row r="593" spans="1:2" x14ac:dyDescent="0.25">
      <c r="A593" t="s">
        <v>9223</v>
      </c>
      <c r="B593" t="s">
        <v>4489</v>
      </c>
    </row>
    <row r="594" spans="1:2" x14ac:dyDescent="0.25">
      <c r="A594" t="s">
        <v>9224</v>
      </c>
      <c r="B594" t="s">
        <v>4490</v>
      </c>
    </row>
    <row r="595" spans="1:2" x14ac:dyDescent="0.25">
      <c r="A595" t="s">
        <v>9225</v>
      </c>
      <c r="B595" t="s">
        <v>4491</v>
      </c>
    </row>
    <row r="596" spans="1:2" x14ac:dyDescent="0.25">
      <c r="A596" t="s">
        <v>9226</v>
      </c>
      <c r="B596" t="s">
        <v>4492</v>
      </c>
    </row>
    <row r="597" spans="1:2" x14ac:dyDescent="0.25">
      <c r="A597" t="s">
        <v>9227</v>
      </c>
      <c r="B597" t="s">
        <v>4493</v>
      </c>
    </row>
    <row r="598" spans="1:2" x14ac:dyDescent="0.25">
      <c r="A598" t="s">
        <v>7587</v>
      </c>
      <c r="B598" t="s">
        <v>4494</v>
      </c>
    </row>
    <row r="599" spans="1:2" x14ac:dyDescent="0.25">
      <c r="A599" t="s">
        <v>7588</v>
      </c>
      <c r="B599" t="s">
        <v>4495</v>
      </c>
    </row>
    <row r="600" spans="1:2" x14ac:dyDescent="0.25">
      <c r="A600" t="s">
        <v>9228</v>
      </c>
      <c r="B600" t="s">
        <v>4496</v>
      </c>
    </row>
    <row r="601" spans="1:2" x14ac:dyDescent="0.25">
      <c r="A601" t="s">
        <v>9229</v>
      </c>
      <c r="B601" t="s">
        <v>4497</v>
      </c>
    </row>
    <row r="602" spans="1:2" x14ac:dyDescent="0.25">
      <c r="A602" t="s">
        <v>7596</v>
      </c>
      <c r="B602" t="s">
        <v>4498</v>
      </c>
    </row>
    <row r="603" spans="1:2" x14ac:dyDescent="0.25">
      <c r="A603" t="s">
        <v>9230</v>
      </c>
      <c r="B603" t="s">
        <v>4499</v>
      </c>
    </row>
    <row r="604" spans="1:2" x14ac:dyDescent="0.25">
      <c r="A604" t="s">
        <v>7598</v>
      </c>
      <c r="B604" t="s">
        <v>4500</v>
      </c>
    </row>
    <row r="605" spans="1:2" x14ac:dyDescent="0.25">
      <c r="A605" t="s">
        <v>7608</v>
      </c>
      <c r="B605" t="s">
        <v>4501</v>
      </c>
    </row>
    <row r="606" spans="1:2" x14ac:dyDescent="0.25">
      <c r="A606" t="s">
        <v>9231</v>
      </c>
      <c r="B606" t="s">
        <v>4502</v>
      </c>
    </row>
    <row r="607" spans="1:2" x14ac:dyDescent="0.25">
      <c r="A607" t="s">
        <v>9232</v>
      </c>
      <c r="B607" t="s">
        <v>4503</v>
      </c>
    </row>
    <row r="608" spans="1:2" x14ac:dyDescent="0.25">
      <c r="A608" t="s">
        <v>7618</v>
      </c>
      <c r="B608" t="s">
        <v>4504</v>
      </c>
    </row>
    <row r="609" spans="1:2" x14ac:dyDescent="0.25">
      <c r="A609" t="s">
        <v>9233</v>
      </c>
      <c r="B609" t="s">
        <v>4505</v>
      </c>
    </row>
    <row r="610" spans="1:2" x14ac:dyDescent="0.25">
      <c r="A610" t="s">
        <v>7623</v>
      </c>
      <c r="B610" t="s">
        <v>4506</v>
      </c>
    </row>
    <row r="611" spans="1:2" x14ac:dyDescent="0.25">
      <c r="A611" t="s">
        <v>9234</v>
      </c>
      <c r="B611" t="s">
        <v>4505</v>
      </c>
    </row>
    <row r="612" spans="1:2" x14ac:dyDescent="0.25">
      <c r="A612" t="s">
        <v>7626</v>
      </c>
      <c r="B612" t="s">
        <v>4507</v>
      </c>
    </row>
    <row r="613" spans="1:2" x14ac:dyDescent="0.25">
      <c r="A613" t="s">
        <v>7627</v>
      </c>
      <c r="B613" t="s">
        <v>4508</v>
      </c>
    </row>
    <row r="614" spans="1:2" x14ac:dyDescent="0.25">
      <c r="A614" t="s">
        <v>7628</v>
      </c>
      <c r="B614" t="s">
        <v>4509</v>
      </c>
    </row>
    <row r="615" spans="1:2" x14ac:dyDescent="0.25">
      <c r="A615" t="s">
        <v>7629</v>
      </c>
      <c r="B615" t="s">
        <v>4510</v>
      </c>
    </row>
    <row r="616" spans="1:2" x14ac:dyDescent="0.25">
      <c r="A616" t="s">
        <v>7636</v>
      </c>
      <c r="B616" t="s">
        <v>4511</v>
      </c>
    </row>
    <row r="617" spans="1:2" x14ac:dyDescent="0.25">
      <c r="A617" t="s">
        <v>7638</v>
      </c>
      <c r="B617" t="s">
        <v>4512</v>
      </c>
    </row>
    <row r="618" spans="1:2" x14ac:dyDescent="0.25">
      <c r="A618" t="s">
        <v>9235</v>
      </c>
      <c r="B618" t="s">
        <v>4513</v>
      </c>
    </row>
    <row r="619" spans="1:2" x14ac:dyDescent="0.25">
      <c r="A619" t="s">
        <v>7644</v>
      </c>
      <c r="B619" t="s">
        <v>4514</v>
      </c>
    </row>
    <row r="620" spans="1:2" x14ac:dyDescent="0.25">
      <c r="A620" t="s">
        <v>7645</v>
      </c>
      <c r="B620" t="s">
        <v>4515</v>
      </c>
    </row>
    <row r="621" spans="1:2" x14ac:dyDescent="0.25">
      <c r="A621" t="s">
        <v>7650</v>
      </c>
      <c r="B621" t="s">
        <v>4516</v>
      </c>
    </row>
    <row r="622" spans="1:2" x14ac:dyDescent="0.25">
      <c r="A622" t="s">
        <v>7656</v>
      </c>
      <c r="B622" t="s">
        <v>4517</v>
      </c>
    </row>
    <row r="623" spans="1:2" x14ac:dyDescent="0.25">
      <c r="A623" t="s">
        <v>7657</v>
      </c>
      <c r="B623" t="s">
        <v>4518</v>
      </c>
    </row>
    <row r="624" spans="1:2" x14ac:dyDescent="0.25">
      <c r="A624" t="s">
        <v>7658</v>
      </c>
      <c r="B624" t="s">
        <v>4519</v>
      </c>
    </row>
    <row r="625" spans="1:2" x14ac:dyDescent="0.25">
      <c r="A625" t="s">
        <v>9236</v>
      </c>
      <c r="B625" t="s">
        <v>4520</v>
      </c>
    </row>
    <row r="626" spans="1:2" x14ac:dyDescent="0.25">
      <c r="A626" t="s">
        <v>7665</v>
      </c>
      <c r="B626" t="s">
        <v>4521</v>
      </c>
    </row>
    <row r="627" spans="1:2" x14ac:dyDescent="0.25">
      <c r="A627" t="s">
        <v>7667</v>
      </c>
      <c r="B627" t="s">
        <v>4522</v>
      </c>
    </row>
    <row r="628" spans="1:2" x14ac:dyDescent="0.25">
      <c r="A628" t="s">
        <v>9237</v>
      </c>
      <c r="B628" t="s">
        <v>4523</v>
      </c>
    </row>
    <row r="629" spans="1:2" x14ac:dyDescent="0.25">
      <c r="A629" t="s">
        <v>7670</v>
      </c>
      <c r="B629" t="s">
        <v>4524</v>
      </c>
    </row>
    <row r="630" spans="1:2" x14ac:dyDescent="0.25">
      <c r="A630" t="s">
        <v>9238</v>
      </c>
      <c r="B630" t="s">
        <v>4525</v>
      </c>
    </row>
    <row r="631" spans="1:2" x14ac:dyDescent="0.25">
      <c r="A631" t="s">
        <v>7676</v>
      </c>
      <c r="B631" t="s">
        <v>4526</v>
      </c>
    </row>
    <row r="632" spans="1:2" x14ac:dyDescent="0.25">
      <c r="A632" t="s">
        <v>7677</v>
      </c>
      <c r="B632" t="s">
        <v>4527</v>
      </c>
    </row>
    <row r="633" spans="1:2" x14ac:dyDescent="0.25">
      <c r="A633" t="s">
        <v>7678</v>
      </c>
      <c r="B633" t="s">
        <v>4528</v>
      </c>
    </row>
    <row r="634" spans="1:2" x14ac:dyDescent="0.25">
      <c r="A634" t="s">
        <v>7679</v>
      </c>
      <c r="B634" t="s">
        <v>4529</v>
      </c>
    </row>
    <row r="635" spans="1:2" x14ac:dyDescent="0.25">
      <c r="A635" t="s">
        <v>9239</v>
      </c>
      <c r="B635" t="s">
        <v>4530</v>
      </c>
    </row>
    <row r="636" spans="1:2" x14ac:dyDescent="0.25">
      <c r="A636" t="s">
        <v>7680</v>
      </c>
      <c r="B636" t="s">
        <v>4531</v>
      </c>
    </row>
    <row r="637" spans="1:2" x14ac:dyDescent="0.25">
      <c r="A637" t="s">
        <v>9240</v>
      </c>
      <c r="B637" t="s">
        <v>4532</v>
      </c>
    </row>
    <row r="638" spans="1:2" x14ac:dyDescent="0.25">
      <c r="A638" t="s">
        <v>9241</v>
      </c>
      <c r="B638" t="s">
        <v>4533</v>
      </c>
    </row>
    <row r="639" spans="1:2" x14ac:dyDescent="0.25">
      <c r="A639" t="s">
        <v>7681</v>
      </c>
      <c r="B639" t="s">
        <v>4534</v>
      </c>
    </row>
    <row r="640" spans="1:2" x14ac:dyDescent="0.25">
      <c r="A640" t="s">
        <v>7688</v>
      </c>
      <c r="B640" t="s">
        <v>4535</v>
      </c>
    </row>
    <row r="641" spans="1:2" x14ac:dyDescent="0.25">
      <c r="A641" t="s">
        <v>7689</v>
      </c>
      <c r="B641" t="s">
        <v>4536</v>
      </c>
    </row>
    <row r="642" spans="1:2" x14ac:dyDescent="0.25">
      <c r="A642" t="s">
        <v>9242</v>
      </c>
      <c r="B642" t="s">
        <v>4537</v>
      </c>
    </row>
    <row r="643" spans="1:2" x14ac:dyDescent="0.25">
      <c r="A643" t="s">
        <v>9243</v>
      </c>
      <c r="B643" t="s">
        <v>4538</v>
      </c>
    </row>
    <row r="644" spans="1:2" x14ac:dyDescent="0.25">
      <c r="A644" t="s">
        <v>9244</v>
      </c>
      <c r="B644" t="s">
        <v>4539</v>
      </c>
    </row>
    <row r="645" spans="1:2" x14ac:dyDescent="0.25">
      <c r="A645" t="s">
        <v>9245</v>
      </c>
      <c r="B645" t="s">
        <v>4540</v>
      </c>
    </row>
    <row r="646" spans="1:2" x14ac:dyDescent="0.25">
      <c r="A646" t="s">
        <v>7692</v>
      </c>
      <c r="B646" t="s">
        <v>4541</v>
      </c>
    </row>
    <row r="647" spans="1:2" x14ac:dyDescent="0.25">
      <c r="A647" t="s">
        <v>7693</v>
      </c>
      <c r="B647" t="s">
        <v>4542</v>
      </c>
    </row>
    <row r="648" spans="1:2" x14ac:dyDescent="0.25">
      <c r="A648" t="s">
        <v>9246</v>
      </c>
      <c r="B648" t="s">
        <v>4543</v>
      </c>
    </row>
    <row r="649" spans="1:2" x14ac:dyDescent="0.25">
      <c r="A649" t="s">
        <v>7694</v>
      </c>
      <c r="B649" t="s">
        <v>4544</v>
      </c>
    </row>
    <row r="650" spans="1:2" x14ac:dyDescent="0.25">
      <c r="A650" t="s">
        <v>9247</v>
      </c>
      <c r="B650" t="s">
        <v>4545</v>
      </c>
    </row>
    <row r="651" spans="1:2" x14ac:dyDescent="0.25">
      <c r="A651" t="s">
        <v>9248</v>
      </c>
      <c r="B651" t="s">
        <v>4546</v>
      </c>
    </row>
    <row r="652" spans="1:2" x14ac:dyDescent="0.25">
      <c r="A652" t="s">
        <v>7695</v>
      </c>
      <c r="B652" t="s">
        <v>4547</v>
      </c>
    </row>
    <row r="653" spans="1:2" x14ac:dyDescent="0.25">
      <c r="A653" t="s">
        <v>9249</v>
      </c>
      <c r="B653" t="s">
        <v>4548</v>
      </c>
    </row>
    <row r="654" spans="1:2" x14ac:dyDescent="0.25">
      <c r="A654" t="s">
        <v>9250</v>
      </c>
      <c r="B654" t="s">
        <v>4933</v>
      </c>
    </row>
    <row r="655" spans="1:2" x14ac:dyDescent="0.25">
      <c r="A655" t="s">
        <v>7697</v>
      </c>
      <c r="B655" t="s">
        <v>4549</v>
      </c>
    </row>
    <row r="656" spans="1:2" x14ac:dyDescent="0.25">
      <c r="A656" t="s">
        <v>7699</v>
      </c>
      <c r="B656" t="s">
        <v>4550</v>
      </c>
    </row>
    <row r="657" spans="1:2" x14ac:dyDescent="0.25">
      <c r="A657" t="s">
        <v>7710</v>
      </c>
      <c r="B657" t="s">
        <v>4551</v>
      </c>
    </row>
    <row r="658" spans="1:2" x14ac:dyDescent="0.25">
      <c r="A658" t="s">
        <v>7711</v>
      </c>
      <c r="B658" t="s">
        <v>4552</v>
      </c>
    </row>
    <row r="659" spans="1:2" x14ac:dyDescent="0.25">
      <c r="A659" t="s">
        <v>7712</v>
      </c>
      <c r="B659" t="s">
        <v>4553</v>
      </c>
    </row>
    <row r="660" spans="1:2" x14ac:dyDescent="0.25">
      <c r="A660" t="s">
        <v>7713</v>
      </c>
      <c r="B660" t="s">
        <v>4554</v>
      </c>
    </row>
    <row r="661" spans="1:2" x14ac:dyDescent="0.25">
      <c r="A661" t="s">
        <v>7714</v>
      </c>
      <c r="B661" t="s">
        <v>4555</v>
      </c>
    </row>
    <row r="662" spans="1:2" x14ac:dyDescent="0.25">
      <c r="A662" t="s">
        <v>9251</v>
      </c>
      <c r="B662" t="s">
        <v>4556</v>
      </c>
    </row>
    <row r="663" spans="1:2" x14ac:dyDescent="0.25">
      <c r="A663" t="s">
        <v>7718</v>
      </c>
      <c r="B663" t="s">
        <v>4557</v>
      </c>
    </row>
    <row r="664" spans="1:2" x14ac:dyDescent="0.25">
      <c r="A664" t="s">
        <v>7719</v>
      </c>
      <c r="B664" t="s">
        <v>4558</v>
      </c>
    </row>
    <row r="665" spans="1:2" x14ac:dyDescent="0.25">
      <c r="A665" t="s">
        <v>7720</v>
      </c>
      <c r="B665" t="s">
        <v>4559</v>
      </c>
    </row>
    <row r="666" spans="1:2" x14ac:dyDescent="0.25">
      <c r="A666" t="s">
        <v>7721</v>
      </c>
      <c r="B666" t="s">
        <v>4560</v>
      </c>
    </row>
    <row r="667" spans="1:2" x14ac:dyDescent="0.25">
      <c r="A667" t="s">
        <v>9252</v>
      </c>
      <c r="B667" t="s">
        <v>4561</v>
      </c>
    </row>
    <row r="668" spans="1:2" x14ac:dyDescent="0.25">
      <c r="A668" t="s">
        <v>7722</v>
      </c>
      <c r="B668" t="s">
        <v>4562</v>
      </c>
    </row>
    <row r="669" spans="1:2" x14ac:dyDescent="0.25">
      <c r="A669" t="s">
        <v>7723</v>
      </c>
      <c r="B669" t="s">
        <v>4563</v>
      </c>
    </row>
    <row r="670" spans="1:2" x14ac:dyDescent="0.25">
      <c r="A670" t="s">
        <v>7724</v>
      </c>
      <c r="B670" t="s">
        <v>4564</v>
      </c>
    </row>
    <row r="671" spans="1:2" x14ac:dyDescent="0.25">
      <c r="A671" t="s">
        <v>7725</v>
      </c>
      <c r="B671" t="s">
        <v>4557</v>
      </c>
    </row>
    <row r="672" spans="1:2" x14ac:dyDescent="0.25">
      <c r="A672" t="s">
        <v>9253</v>
      </c>
      <c r="B672" t="s">
        <v>4565</v>
      </c>
    </row>
    <row r="673" spans="1:2" x14ac:dyDescent="0.25">
      <c r="A673" t="s">
        <v>9254</v>
      </c>
      <c r="B673" t="s">
        <v>4566</v>
      </c>
    </row>
    <row r="674" spans="1:2" x14ac:dyDescent="0.25">
      <c r="A674" t="s">
        <v>7726</v>
      </c>
      <c r="B674" t="s">
        <v>4567</v>
      </c>
    </row>
    <row r="675" spans="1:2" x14ac:dyDescent="0.25">
      <c r="A675" t="s">
        <v>9255</v>
      </c>
      <c r="B675" t="s">
        <v>4568</v>
      </c>
    </row>
    <row r="676" spans="1:2" x14ac:dyDescent="0.25">
      <c r="A676" t="s">
        <v>9256</v>
      </c>
      <c r="B676" t="s">
        <v>4569</v>
      </c>
    </row>
    <row r="677" spans="1:2" x14ac:dyDescent="0.25">
      <c r="A677" t="s">
        <v>7729</v>
      </c>
      <c r="B677" t="s">
        <v>4570</v>
      </c>
    </row>
    <row r="678" spans="1:2" x14ac:dyDescent="0.25">
      <c r="A678" t="s">
        <v>9257</v>
      </c>
      <c r="B678" t="s">
        <v>4571</v>
      </c>
    </row>
    <row r="679" spans="1:2" x14ac:dyDescent="0.25">
      <c r="A679" t="s">
        <v>9258</v>
      </c>
      <c r="B679" t="s">
        <v>4572</v>
      </c>
    </row>
    <row r="680" spans="1:2" x14ac:dyDescent="0.25">
      <c r="A680" t="s">
        <v>7730</v>
      </c>
      <c r="B680" t="s">
        <v>4573</v>
      </c>
    </row>
    <row r="681" spans="1:2" x14ac:dyDescent="0.25">
      <c r="A681" t="s">
        <v>9259</v>
      </c>
      <c r="B681" t="s">
        <v>4574</v>
      </c>
    </row>
    <row r="682" spans="1:2" x14ac:dyDescent="0.25">
      <c r="A682" t="s">
        <v>7731</v>
      </c>
      <c r="B682" t="s">
        <v>4575</v>
      </c>
    </row>
    <row r="683" spans="1:2" x14ac:dyDescent="0.25">
      <c r="A683" t="s">
        <v>7732</v>
      </c>
      <c r="B683" t="s">
        <v>4576</v>
      </c>
    </row>
    <row r="684" spans="1:2" x14ac:dyDescent="0.25">
      <c r="A684" t="s">
        <v>7733</v>
      </c>
      <c r="B684" t="s">
        <v>4577</v>
      </c>
    </row>
    <row r="685" spans="1:2" x14ac:dyDescent="0.25">
      <c r="A685" t="s">
        <v>7734</v>
      </c>
      <c r="B685" t="s">
        <v>4578</v>
      </c>
    </row>
    <row r="686" spans="1:2" x14ac:dyDescent="0.25">
      <c r="A686" t="s">
        <v>7735</v>
      </c>
      <c r="B686" t="s">
        <v>4579</v>
      </c>
    </row>
    <row r="687" spans="1:2" x14ac:dyDescent="0.25">
      <c r="A687" t="s">
        <v>7736</v>
      </c>
      <c r="B687" t="s">
        <v>4580</v>
      </c>
    </row>
    <row r="688" spans="1:2" x14ac:dyDescent="0.25">
      <c r="A688" t="s">
        <v>7737</v>
      </c>
      <c r="B688" t="s">
        <v>4581</v>
      </c>
    </row>
    <row r="689" spans="1:2" x14ac:dyDescent="0.25">
      <c r="A689" t="s">
        <v>9260</v>
      </c>
      <c r="B689" t="s">
        <v>4580</v>
      </c>
    </row>
    <row r="690" spans="1:2" x14ac:dyDescent="0.25">
      <c r="A690" t="s">
        <v>9261</v>
      </c>
      <c r="B690" t="s">
        <v>4581</v>
      </c>
    </row>
    <row r="691" spans="1:2" x14ac:dyDescent="0.25">
      <c r="A691" t="s">
        <v>7738</v>
      </c>
      <c r="B691" t="s">
        <v>4582</v>
      </c>
    </row>
    <row r="692" spans="1:2" x14ac:dyDescent="0.25">
      <c r="A692" t="s">
        <v>9262</v>
      </c>
      <c r="B692" t="s">
        <v>4583</v>
      </c>
    </row>
    <row r="693" spans="1:2" x14ac:dyDescent="0.25">
      <c r="A693" t="s">
        <v>9263</v>
      </c>
      <c r="B693" t="s">
        <v>4584</v>
      </c>
    </row>
    <row r="694" spans="1:2" x14ac:dyDescent="0.25">
      <c r="A694" t="s">
        <v>7739</v>
      </c>
      <c r="B694" t="s">
        <v>4585</v>
      </c>
    </row>
    <row r="695" spans="1:2" x14ac:dyDescent="0.25">
      <c r="A695" t="s">
        <v>7740</v>
      </c>
      <c r="B695" t="s">
        <v>4586</v>
      </c>
    </row>
    <row r="696" spans="1:2" x14ac:dyDescent="0.25">
      <c r="A696" t="s">
        <v>7745</v>
      </c>
      <c r="B696" t="s">
        <v>4587</v>
      </c>
    </row>
    <row r="697" spans="1:2" x14ac:dyDescent="0.25">
      <c r="A697" t="s">
        <v>9264</v>
      </c>
      <c r="B697" t="s">
        <v>4588</v>
      </c>
    </row>
    <row r="698" spans="1:2" x14ac:dyDescent="0.25">
      <c r="A698" t="s">
        <v>9265</v>
      </c>
      <c r="B698" t="s">
        <v>4589</v>
      </c>
    </row>
    <row r="699" spans="1:2" x14ac:dyDescent="0.25">
      <c r="A699" t="s">
        <v>7761</v>
      </c>
      <c r="B699" t="s">
        <v>4590</v>
      </c>
    </row>
    <row r="700" spans="1:2" x14ac:dyDescent="0.25">
      <c r="A700" t="s">
        <v>9266</v>
      </c>
      <c r="B700" t="s">
        <v>4591</v>
      </c>
    </row>
    <row r="701" spans="1:2" x14ac:dyDescent="0.25">
      <c r="A701" t="s">
        <v>9267</v>
      </c>
      <c r="B701" t="s">
        <v>4592</v>
      </c>
    </row>
    <row r="702" spans="1:2" x14ac:dyDescent="0.25">
      <c r="A702" t="s">
        <v>7762</v>
      </c>
      <c r="B702" t="s">
        <v>4593</v>
      </c>
    </row>
    <row r="703" spans="1:2" x14ac:dyDescent="0.25">
      <c r="A703" t="s">
        <v>7809</v>
      </c>
      <c r="B703" t="s">
        <v>4187</v>
      </c>
    </row>
    <row r="704" spans="1:2" x14ac:dyDescent="0.25">
      <c r="A704" t="s">
        <v>7819</v>
      </c>
      <c r="B704" t="s">
        <v>4196</v>
      </c>
    </row>
    <row r="705" spans="1:2" x14ac:dyDescent="0.25">
      <c r="A705" t="s">
        <v>7824</v>
      </c>
      <c r="B705" t="s">
        <v>4594</v>
      </c>
    </row>
    <row r="706" spans="1:2" x14ac:dyDescent="0.25">
      <c r="A706" t="s">
        <v>7829</v>
      </c>
      <c r="B706" t="s">
        <v>4233</v>
      </c>
    </row>
    <row r="707" spans="1:2" x14ac:dyDescent="0.25">
      <c r="A707" t="s">
        <v>7830</v>
      </c>
      <c r="B707" t="s">
        <v>4595</v>
      </c>
    </row>
    <row r="708" spans="1:2" x14ac:dyDescent="0.25">
      <c r="A708" t="s">
        <v>9268</v>
      </c>
      <c r="B708" t="s">
        <v>4596</v>
      </c>
    </row>
    <row r="709" spans="1:2" x14ac:dyDescent="0.25">
      <c r="A709" t="s">
        <v>7834</v>
      </c>
      <c r="B709" t="s">
        <v>4597</v>
      </c>
    </row>
    <row r="710" spans="1:2" x14ac:dyDescent="0.25">
      <c r="A710" t="s">
        <v>7837</v>
      </c>
      <c r="B710" t="s">
        <v>4598</v>
      </c>
    </row>
    <row r="711" spans="1:2" x14ac:dyDescent="0.25">
      <c r="A711" t="s">
        <v>7838</v>
      </c>
      <c r="B711" t="s">
        <v>4599</v>
      </c>
    </row>
    <row r="712" spans="1:2" x14ac:dyDescent="0.25">
      <c r="A712" t="s">
        <v>7842</v>
      </c>
      <c r="B712" t="s">
        <v>4600</v>
      </c>
    </row>
    <row r="713" spans="1:2" x14ac:dyDescent="0.25">
      <c r="A713" t="s">
        <v>9269</v>
      </c>
      <c r="B713" t="s">
        <v>4601</v>
      </c>
    </row>
    <row r="714" spans="1:2" x14ac:dyDescent="0.25">
      <c r="A714" t="s">
        <v>7845</v>
      </c>
      <c r="B714" t="s">
        <v>4602</v>
      </c>
    </row>
    <row r="715" spans="1:2" x14ac:dyDescent="0.25">
      <c r="A715" t="s">
        <v>9270</v>
      </c>
      <c r="B715" t="s">
        <v>4603</v>
      </c>
    </row>
    <row r="716" spans="1:2" x14ac:dyDescent="0.25">
      <c r="A716" t="s">
        <v>7850</v>
      </c>
      <c r="B716" t="s">
        <v>4310</v>
      </c>
    </row>
    <row r="717" spans="1:2" x14ac:dyDescent="0.25">
      <c r="A717" t="s">
        <v>9271</v>
      </c>
      <c r="B717" t="s">
        <v>4604</v>
      </c>
    </row>
    <row r="718" spans="1:2" x14ac:dyDescent="0.25">
      <c r="A718" t="s">
        <v>9272</v>
      </c>
      <c r="B718" t="s">
        <v>4605</v>
      </c>
    </row>
    <row r="719" spans="1:2" x14ac:dyDescent="0.25">
      <c r="A719" t="s">
        <v>7859</v>
      </c>
      <c r="B719" t="s">
        <v>4606</v>
      </c>
    </row>
    <row r="720" spans="1:2" x14ac:dyDescent="0.25">
      <c r="A720" t="s">
        <v>7860</v>
      </c>
      <c r="B720" t="s">
        <v>4607</v>
      </c>
    </row>
    <row r="721" spans="1:2" x14ac:dyDescent="0.25">
      <c r="A721" t="s">
        <v>7864</v>
      </c>
      <c r="B721" t="s">
        <v>4608</v>
      </c>
    </row>
    <row r="722" spans="1:2" x14ac:dyDescent="0.25">
      <c r="A722" t="s">
        <v>7865</v>
      </c>
      <c r="B722" t="s">
        <v>4609</v>
      </c>
    </row>
    <row r="723" spans="1:2" x14ac:dyDescent="0.25">
      <c r="A723" t="s">
        <v>9273</v>
      </c>
      <c r="B723" t="s">
        <v>4610</v>
      </c>
    </row>
    <row r="724" spans="1:2" x14ac:dyDescent="0.25">
      <c r="A724" t="s">
        <v>9274</v>
      </c>
      <c r="B724" t="s">
        <v>4611</v>
      </c>
    </row>
    <row r="725" spans="1:2" x14ac:dyDescent="0.25">
      <c r="A725" t="s">
        <v>7871</v>
      </c>
      <c r="B725" t="s">
        <v>4612</v>
      </c>
    </row>
    <row r="726" spans="1:2" x14ac:dyDescent="0.25">
      <c r="A726" t="s">
        <v>9275</v>
      </c>
      <c r="B726" t="s">
        <v>4613</v>
      </c>
    </row>
    <row r="727" spans="1:2" x14ac:dyDescent="0.25">
      <c r="A727" t="s">
        <v>7883</v>
      </c>
      <c r="B727" t="s">
        <v>4614</v>
      </c>
    </row>
    <row r="728" spans="1:2" x14ac:dyDescent="0.25">
      <c r="A728" t="s">
        <v>7884</v>
      </c>
      <c r="B728" t="s">
        <v>4615</v>
      </c>
    </row>
    <row r="729" spans="1:2" x14ac:dyDescent="0.25">
      <c r="A729" t="s">
        <v>7941</v>
      </c>
      <c r="B729" t="s">
        <v>4616</v>
      </c>
    </row>
    <row r="730" spans="1:2" x14ac:dyDescent="0.25">
      <c r="A730" t="s">
        <v>7942</v>
      </c>
      <c r="B730" t="s">
        <v>4617</v>
      </c>
    </row>
    <row r="731" spans="1:2" x14ac:dyDescent="0.25">
      <c r="A731" t="s">
        <v>7943</v>
      </c>
      <c r="B731" t="s">
        <v>4618</v>
      </c>
    </row>
    <row r="732" spans="1:2" x14ac:dyDescent="0.25">
      <c r="A732" t="s">
        <v>7944</v>
      </c>
      <c r="B732" t="s">
        <v>4619</v>
      </c>
    </row>
    <row r="733" spans="1:2" x14ac:dyDescent="0.25">
      <c r="A733" t="s">
        <v>9276</v>
      </c>
      <c r="B733" t="s">
        <v>4620</v>
      </c>
    </row>
    <row r="734" spans="1:2" x14ac:dyDescent="0.25">
      <c r="A734" t="s">
        <v>7947</v>
      </c>
      <c r="B734" t="s">
        <v>4621</v>
      </c>
    </row>
    <row r="735" spans="1:2" x14ac:dyDescent="0.25">
      <c r="A735" t="s">
        <v>7948</v>
      </c>
      <c r="B735" t="s">
        <v>4622</v>
      </c>
    </row>
    <row r="736" spans="1:2" x14ac:dyDescent="0.25">
      <c r="A736" t="s">
        <v>7949</v>
      </c>
      <c r="B736" t="s">
        <v>4623</v>
      </c>
    </row>
    <row r="737" spans="1:2" x14ac:dyDescent="0.25">
      <c r="A737" t="s">
        <v>7950</v>
      </c>
      <c r="B737" t="s">
        <v>4624</v>
      </c>
    </row>
    <row r="738" spans="1:2" x14ac:dyDescent="0.25">
      <c r="A738" t="s">
        <v>9277</v>
      </c>
      <c r="B738" t="s">
        <v>4625</v>
      </c>
    </row>
    <row r="739" spans="1:2" x14ac:dyDescent="0.25">
      <c r="A739" t="s">
        <v>9278</v>
      </c>
      <c r="B739" t="s">
        <v>4626</v>
      </c>
    </row>
    <row r="740" spans="1:2" x14ac:dyDescent="0.25">
      <c r="A740" t="s">
        <v>7951</v>
      </c>
      <c r="B740" t="s">
        <v>4627</v>
      </c>
    </row>
    <row r="741" spans="1:2" x14ac:dyDescent="0.25">
      <c r="A741" t="s">
        <v>9279</v>
      </c>
      <c r="B741" t="s">
        <v>4628</v>
      </c>
    </row>
    <row r="742" spans="1:2" x14ac:dyDescent="0.25">
      <c r="A742" t="s">
        <v>9280</v>
      </c>
      <c r="B742" t="s">
        <v>4629</v>
      </c>
    </row>
    <row r="743" spans="1:2" x14ac:dyDescent="0.25">
      <c r="A743" t="s">
        <v>7952</v>
      </c>
      <c r="B743" t="s">
        <v>4630</v>
      </c>
    </row>
    <row r="744" spans="1:2" x14ac:dyDescent="0.25">
      <c r="A744" t="s">
        <v>9281</v>
      </c>
      <c r="B744" t="s">
        <v>4631</v>
      </c>
    </row>
    <row r="745" spans="1:2" x14ac:dyDescent="0.25">
      <c r="A745" t="s">
        <v>7953</v>
      </c>
      <c r="B745" t="s">
        <v>4632</v>
      </c>
    </row>
    <row r="746" spans="1:2" x14ac:dyDescent="0.25">
      <c r="A746" t="s">
        <v>7954</v>
      </c>
      <c r="B746" t="s">
        <v>4633</v>
      </c>
    </row>
    <row r="747" spans="1:2" x14ac:dyDescent="0.25">
      <c r="A747" t="s">
        <v>9282</v>
      </c>
      <c r="B747" t="s">
        <v>4634</v>
      </c>
    </row>
    <row r="748" spans="1:2" x14ac:dyDescent="0.25">
      <c r="A748" t="s">
        <v>9283</v>
      </c>
      <c r="B748" t="s">
        <v>4635</v>
      </c>
    </row>
    <row r="749" spans="1:2" x14ac:dyDescent="0.25">
      <c r="A749" t="s">
        <v>7955</v>
      </c>
      <c r="B749" t="s">
        <v>4636</v>
      </c>
    </row>
    <row r="750" spans="1:2" x14ac:dyDescent="0.25">
      <c r="A750" t="s">
        <v>7961</v>
      </c>
      <c r="B750" t="s">
        <v>4637</v>
      </c>
    </row>
    <row r="751" spans="1:2" x14ac:dyDescent="0.25">
      <c r="A751" t="s">
        <v>9284</v>
      </c>
      <c r="B751" t="s">
        <v>4638</v>
      </c>
    </row>
    <row r="752" spans="1:2" x14ac:dyDescent="0.25">
      <c r="A752" t="s">
        <v>9285</v>
      </c>
      <c r="B752" t="s">
        <v>4639</v>
      </c>
    </row>
    <row r="753" spans="1:2" x14ac:dyDescent="0.25">
      <c r="A753" t="s">
        <v>7967</v>
      </c>
      <c r="B753" t="s">
        <v>4640</v>
      </c>
    </row>
    <row r="754" spans="1:2" x14ac:dyDescent="0.25">
      <c r="A754" t="s">
        <v>7968</v>
      </c>
      <c r="B754" t="s">
        <v>4641</v>
      </c>
    </row>
    <row r="755" spans="1:2" x14ac:dyDescent="0.25">
      <c r="A755" t="s">
        <v>7969</v>
      </c>
      <c r="B755" t="s">
        <v>4642</v>
      </c>
    </row>
    <row r="756" spans="1:2" x14ac:dyDescent="0.25">
      <c r="A756" t="s">
        <v>7970</v>
      </c>
      <c r="B756" t="s">
        <v>4643</v>
      </c>
    </row>
    <row r="757" spans="1:2" x14ac:dyDescent="0.25">
      <c r="A757" t="s">
        <v>7971</v>
      </c>
      <c r="B757" t="s">
        <v>4644</v>
      </c>
    </row>
    <row r="758" spans="1:2" x14ac:dyDescent="0.25">
      <c r="A758" t="s">
        <v>7972</v>
      </c>
      <c r="B758" t="s">
        <v>4645</v>
      </c>
    </row>
    <row r="759" spans="1:2" x14ac:dyDescent="0.25">
      <c r="A759" t="s">
        <v>7973</v>
      </c>
      <c r="B759" t="s">
        <v>4646</v>
      </c>
    </row>
    <row r="760" spans="1:2" x14ac:dyDescent="0.25">
      <c r="A760" t="s">
        <v>7974</v>
      </c>
      <c r="B760" t="s">
        <v>4647</v>
      </c>
    </row>
    <row r="761" spans="1:2" x14ac:dyDescent="0.25">
      <c r="A761" t="s">
        <v>7975</v>
      </c>
      <c r="B761" t="s">
        <v>4648</v>
      </c>
    </row>
    <row r="762" spans="1:2" x14ac:dyDescent="0.25">
      <c r="A762" t="s">
        <v>7976</v>
      </c>
      <c r="B762" t="s">
        <v>4649</v>
      </c>
    </row>
    <row r="763" spans="1:2" x14ac:dyDescent="0.25">
      <c r="A763" t="s">
        <v>7977</v>
      </c>
      <c r="B763" t="s">
        <v>4650</v>
      </c>
    </row>
    <row r="764" spans="1:2" x14ac:dyDescent="0.25">
      <c r="A764" t="s">
        <v>9286</v>
      </c>
      <c r="B764" t="s">
        <v>4651</v>
      </c>
    </row>
    <row r="765" spans="1:2" x14ac:dyDescent="0.25">
      <c r="A765" t="s">
        <v>7978</v>
      </c>
      <c r="B765" t="s">
        <v>4652</v>
      </c>
    </row>
    <row r="766" spans="1:2" x14ac:dyDescent="0.25">
      <c r="A766" t="s">
        <v>7980</v>
      </c>
      <c r="B766" t="s">
        <v>4653</v>
      </c>
    </row>
    <row r="767" spans="1:2" x14ac:dyDescent="0.25">
      <c r="A767" t="s">
        <v>9287</v>
      </c>
      <c r="B767" t="s">
        <v>4654</v>
      </c>
    </row>
    <row r="768" spans="1:2" x14ac:dyDescent="0.25">
      <c r="A768" t="s">
        <v>7990</v>
      </c>
      <c r="B768" t="s">
        <v>4655</v>
      </c>
    </row>
    <row r="769" spans="1:2" x14ac:dyDescent="0.25">
      <c r="A769" t="s">
        <v>7991</v>
      </c>
      <c r="B769" t="s">
        <v>4656</v>
      </c>
    </row>
    <row r="770" spans="1:2" x14ac:dyDescent="0.25">
      <c r="A770" t="s">
        <v>7992</v>
      </c>
      <c r="B770" t="s">
        <v>4657</v>
      </c>
    </row>
    <row r="771" spans="1:2" x14ac:dyDescent="0.25">
      <c r="A771" t="s">
        <v>9288</v>
      </c>
      <c r="B771" t="s">
        <v>4658</v>
      </c>
    </row>
    <row r="772" spans="1:2" x14ac:dyDescent="0.25">
      <c r="A772" t="s">
        <v>8037</v>
      </c>
      <c r="B772" t="s">
        <v>4659</v>
      </c>
    </row>
    <row r="773" spans="1:2" x14ac:dyDescent="0.25">
      <c r="A773" t="s">
        <v>8047</v>
      </c>
      <c r="B773" t="s">
        <v>4660</v>
      </c>
    </row>
    <row r="774" spans="1:2" x14ac:dyDescent="0.25">
      <c r="A774" t="s">
        <v>8053</v>
      </c>
      <c r="B774" t="s">
        <v>4661</v>
      </c>
    </row>
    <row r="775" spans="1:2" x14ac:dyDescent="0.25">
      <c r="A775" t="s">
        <v>9289</v>
      </c>
      <c r="B775" t="s">
        <v>4662</v>
      </c>
    </row>
    <row r="776" spans="1:2" x14ac:dyDescent="0.25">
      <c r="A776" t="s">
        <v>9290</v>
      </c>
      <c r="B776" t="s">
        <v>4663</v>
      </c>
    </row>
    <row r="777" spans="1:2" x14ac:dyDescent="0.25">
      <c r="A777" t="s">
        <v>8063</v>
      </c>
      <c r="B777" t="s">
        <v>4664</v>
      </c>
    </row>
    <row r="778" spans="1:2" x14ac:dyDescent="0.25">
      <c r="A778" t="s">
        <v>9291</v>
      </c>
      <c r="B778" t="s">
        <v>4665</v>
      </c>
    </row>
    <row r="779" spans="1:2" x14ac:dyDescent="0.25">
      <c r="A779" t="s">
        <v>9292</v>
      </c>
      <c r="B779" t="s">
        <v>4666</v>
      </c>
    </row>
    <row r="780" spans="1:2" x14ac:dyDescent="0.25">
      <c r="A780" t="s">
        <v>8081</v>
      </c>
      <c r="B780" t="s">
        <v>4667</v>
      </c>
    </row>
    <row r="781" spans="1:2" x14ac:dyDescent="0.25">
      <c r="A781" t="s">
        <v>8086</v>
      </c>
      <c r="B781" t="s">
        <v>4668</v>
      </c>
    </row>
    <row r="782" spans="1:2" x14ac:dyDescent="0.25">
      <c r="A782" t="s">
        <v>8091</v>
      </c>
      <c r="B782" t="s">
        <v>4669</v>
      </c>
    </row>
    <row r="783" spans="1:2" x14ac:dyDescent="0.25">
      <c r="A783" t="s">
        <v>8096</v>
      </c>
      <c r="B783" t="s">
        <v>4670</v>
      </c>
    </row>
    <row r="784" spans="1:2" x14ac:dyDescent="0.25">
      <c r="A784" t="s">
        <v>8100</v>
      </c>
      <c r="B784" t="s">
        <v>4671</v>
      </c>
    </row>
    <row r="785" spans="1:2" x14ac:dyDescent="0.25">
      <c r="A785" t="s">
        <v>9293</v>
      </c>
      <c r="B785" t="s">
        <v>4672</v>
      </c>
    </row>
    <row r="786" spans="1:2" x14ac:dyDescent="0.25">
      <c r="A786" t="s">
        <v>8106</v>
      </c>
      <c r="B786" t="s">
        <v>4673</v>
      </c>
    </row>
    <row r="787" spans="1:2" x14ac:dyDescent="0.25">
      <c r="A787" t="s">
        <v>8111</v>
      </c>
      <c r="B787" t="s">
        <v>4674</v>
      </c>
    </row>
    <row r="788" spans="1:2" x14ac:dyDescent="0.25">
      <c r="A788" t="s">
        <v>9294</v>
      </c>
      <c r="B788" t="s">
        <v>4675</v>
      </c>
    </row>
    <row r="789" spans="1:2" x14ac:dyDescent="0.25">
      <c r="A789" t="s">
        <v>8119</v>
      </c>
      <c r="B789" t="s">
        <v>4676</v>
      </c>
    </row>
    <row r="790" spans="1:2" x14ac:dyDescent="0.25">
      <c r="A790" t="s">
        <v>8124</v>
      </c>
      <c r="B790" t="s">
        <v>4677</v>
      </c>
    </row>
    <row r="791" spans="1:2" x14ac:dyDescent="0.25">
      <c r="A791" t="s">
        <v>8129</v>
      </c>
      <c r="B791" t="s">
        <v>4678</v>
      </c>
    </row>
    <row r="792" spans="1:2" x14ac:dyDescent="0.25">
      <c r="A792" t="s">
        <v>8134</v>
      </c>
      <c r="B792" t="s">
        <v>4679</v>
      </c>
    </row>
    <row r="793" spans="1:2" x14ac:dyDescent="0.25">
      <c r="A793" t="s">
        <v>8139</v>
      </c>
      <c r="B793" t="s">
        <v>4680</v>
      </c>
    </row>
    <row r="794" spans="1:2" x14ac:dyDescent="0.25">
      <c r="A794" t="s">
        <v>8144</v>
      </c>
      <c r="B794" t="s">
        <v>4681</v>
      </c>
    </row>
    <row r="795" spans="1:2" x14ac:dyDescent="0.25">
      <c r="A795" t="s">
        <v>8149</v>
      </c>
      <c r="B795" t="s">
        <v>4682</v>
      </c>
    </row>
    <row r="796" spans="1:2" x14ac:dyDescent="0.25">
      <c r="A796" t="s">
        <v>8154</v>
      </c>
      <c r="B796" t="s">
        <v>4683</v>
      </c>
    </row>
    <row r="797" spans="1:2" x14ac:dyDescent="0.25">
      <c r="A797" t="s">
        <v>8159</v>
      </c>
      <c r="B797" t="s">
        <v>4684</v>
      </c>
    </row>
    <row r="798" spans="1:2" x14ac:dyDescent="0.25">
      <c r="A798" t="s">
        <v>8164</v>
      </c>
      <c r="B798" t="s">
        <v>4685</v>
      </c>
    </row>
    <row r="799" spans="1:2" x14ac:dyDescent="0.25">
      <c r="A799" t="s">
        <v>8193</v>
      </c>
      <c r="B799" t="s">
        <v>4686</v>
      </c>
    </row>
    <row r="800" spans="1:2" x14ac:dyDescent="0.25">
      <c r="A800" t="s">
        <v>8194</v>
      </c>
      <c r="B800" t="s">
        <v>4687</v>
      </c>
    </row>
    <row r="801" spans="1:2" x14ac:dyDescent="0.25">
      <c r="A801" t="s">
        <v>8195</v>
      </c>
      <c r="B801" t="s">
        <v>4688</v>
      </c>
    </row>
    <row r="802" spans="1:2" x14ac:dyDescent="0.25">
      <c r="A802" t="s">
        <v>8196</v>
      </c>
      <c r="B802" t="s">
        <v>4689</v>
      </c>
    </row>
    <row r="803" spans="1:2" x14ac:dyDescent="0.25">
      <c r="A803" t="s">
        <v>8197</v>
      </c>
      <c r="B803" t="s">
        <v>4690</v>
      </c>
    </row>
    <row r="804" spans="1:2" x14ac:dyDescent="0.25">
      <c r="A804" t="s">
        <v>8198</v>
      </c>
      <c r="B804" t="s">
        <v>4691</v>
      </c>
    </row>
    <row r="805" spans="1:2" x14ac:dyDescent="0.25">
      <c r="A805" t="s">
        <v>8199</v>
      </c>
      <c r="B805" t="s">
        <v>4692</v>
      </c>
    </row>
    <row r="806" spans="1:2" x14ac:dyDescent="0.25">
      <c r="A806" t="s">
        <v>8200</v>
      </c>
      <c r="B806" t="s">
        <v>4693</v>
      </c>
    </row>
    <row r="807" spans="1:2" x14ac:dyDescent="0.25">
      <c r="A807" t="s">
        <v>8201</v>
      </c>
      <c r="B807" t="s">
        <v>4694</v>
      </c>
    </row>
    <row r="808" spans="1:2" x14ac:dyDescent="0.25">
      <c r="A808" t="s">
        <v>8202</v>
      </c>
      <c r="B808" t="s">
        <v>4695</v>
      </c>
    </row>
    <row r="809" spans="1:2" x14ac:dyDescent="0.25">
      <c r="A809" t="s">
        <v>8203</v>
      </c>
      <c r="B809" t="s">
        <v>4696</v>
      </c>
    </row>
    <row r="810" spans="1:2" x14ac:dyDescent="0.25">
      <c r="A810" t="s">
        <v>8204</v>
      </c>
      <c r="B810" t="s">
        <v>4697</v>
      </c>
    </row>
    <row r="811" spans="1:2" x14ac:dyDescent="0.25">
      <c r="A811" t="s">
        <v>8205</v>
      </c>
      <c r="B811" t="s">
        <v>4698</v>
      </c>
    </row>
    <row r="812" spans="1:2" x14ac:dyDescent="0.25">
      <c r="A812" t="s">
        <v>8206</v>
      </c>
      <c r="B812" t="s">
        <v>4699</v>
      </c>
    </row>
    <row r="813" spans="1:2" x14ac:dyDescent="0.25">
      <c r="A813" t="s">
        <v>8207</v>
      </c>
      <c r="B813" t="s">
        <v>4700</v>
      </c>
    </row>
    <row r="814" spans="1:2" x14ac:dyDescent="0.25">
      <c r="A814" t="s">
        <v>9295</v>
      </c>
      <c r="B814" t="s">
        <v>4701</v>
      </c>
    </row>
    <row r="815" spans="1:2" x14ac:dyDescent="0.25">
      <c r="A815" t="s">
        <v>9296</v>
      </c>
      <c r="B815" t="s">
        <v>4702</v>
      </c>
    </row>
    <row r="816" spans="1:2" x14ac:dyDescent="0.25">
      <c r="A816" t="s">
        <v>8208</v>
      </c>
      <c r="B816" t="s">
        <v>4703</v>
      </c>
    </row>
    <row r="817" spans="1:2" x14ac:dyDescent="0.25">
      <c r="A817" t="s">
        <v>8209</v>
      </c>
      <c r="B817" t="s">
        <v>4704</v>
      </c>
    </row>
    <row r="818" spans="1:2" x14ac:dyDescent="0.25">
      <c r="A818" t="s">
        <v>9297</v>
      </c>
      <c r="B818" t="s">
        <v>4705</v>
      </c>
    </row>
    <row r="819" spans="1:2" x14ac:dyDescent="0.25">
      <c r="A819" t="s">
        <v>8210</v>
      </c>
      <c r="B819" t="s">
        <v>4706</v>
      </c>
    </row>
    <row r="820" spans="1:2" x14ac:dyDescent="0.25">
      <c r="A820" t="s">
        <v>9298</v>
      </c>
      <c r="B820" t="s">
        <v>4707</v>
      </c>
    </row>
    <row r="821" spans="1:2" x14ac:dyDescent="0.25">
      <c r="A821" t="s">
        <v>9299</v>
      </c>
      <c r="B821" t="s">
        <v>4708</v>
      </c>
    </row>
    <row r="822" spans="1:2" x14ac:dyDescent="0.25">
      <c r="A822" t="s">
        <v>8211</v>
      </c>
      <c r="B822" t="s">
        <v>4709</v>
      </c>
    </row>
    <row r="823" spans="1:2" x14ac:dyDescent="0.25">
      <c r="A823" t="s">
        <v>9300</v>
      </c>
      <c r="B823" t="s">
        <v>4710</v>
      </c>
    </row>
    <row r="824" spans="1:2" x14ac:dyDescent="0.25">
      <c r="A824" t="s">
        <v>9301</v>
      </c>
      <c r="B824" t="s">
        <v>4711</v>
      </c>
    </row>
    <row r="825" spans="1:2" x14ac:dyDescent="0.25">
      <c r="A825" t="s">
        <v>8212</v>
      </c>
      <c r="B825" t="s">
        <v>4712</v>
      </c>
    </row>
    <row r="826" spans="1:2" x14ac:dyDescent="0.25">
      <c r="A826" t="s">
        <v>9302</v>
      </c>
      <c r="B826" t="s">
        <v>4713</v>
      </c>
    </row>
    <row r="827" spans="1:2" x14ac:dyDescent="0.25">
      <c r="A827" t="s">
        <v>9303</v>
      </c>
      <c r="B827" t="s">
        <v>4714</v>
      </c>
    </row>
    <row r="828" spans="1:2" x14ac:dyDescent="0.25">
      <c r="A828" t="s">
        <v>8213</v>
      </c>
      <c r="B828" t="s">
        <v>4715</v>
      </c>
    </row>
    <row r="829" spans="1:2" x14ac:dyDescent="0.25">
      <c r="A829" t="s">
        <v>9304</v>
      </c>
      <c r="B829" t="s">
        <v>4716</v>
      </c>
    </row>
    <row r="830" spans="1:2" x14ac:dyDescent="0.25">
      <c r="A830" t="s">
        <v>8214</v>
      </c>
      <c r="B830" t="s">
        <v>4717</v>
      </c>
    </row>
    <row r="831" spans="1:2" x14ac:dyDescent="0.25">
      <c r="A831" t="s">
        <v>8215</v>
      </c>
      <c r="B831" t="s">
        <v>4718</v>
      </c>
    </row>
    <row r="832" spans="1:2" x14ac:dyDescent="0.25">
      <c r="A832" t="s">
        <v>8216</v>
      </c>
      <c r="B832" t="s">
        <v>4719</v>
      </c>
    </row>
    <row r="833" spans="1:2" x14ac:dyDescent="0.25">
      <c r="A833" t="s">
        <v>8217</v>
      </c>
      <c r="B833" t="s">
        <v>4720</v>
      </c>
    </row>
    <row r="834" spans="1:2" x14ac:dyDescent="0.25">
      <c r="A834" t="s">
        <v>8218</v>
      </c>
      <c r="B834" t="s">
        <v>4721</v>
      </c>
    </row>
    <row r="835" spans="1:2" x14ac:dyDescent="0.25">
      <c r="A835" t="s">
        <v>8219</v>
      </c>
      <c r="B835" t="s">
        <v>4722</v>
      </c>
    </row>
    <row r="836" spans="1:2" x14ac:dyDescent="0.25">
      <c r="A836" t="s">
        <v>8220</v>
      </c>
      <c r="B836" t="s">
        <v>4723</v>
      </c>
    </row>
    <row r="837" spans="1:2" x14ac:dyDescent="0.25">
      <c r="A837" t="s">
        <v>8221</v>
      </c>
      <c r="B837" t="s">
        <v>4724</v>
      </c>
    </row>
    <row r="838" spans="1:2" x14ac:dyDescent="0.25">
      <c r="A838" t="s">
        <v>8222</v>
      </c>
      <c r="B838" t="s">
        <v>4725</v>
      </c>
    </row>
    <row r="839" spans="1:2" x14ac:dyDescent="0.25">
      <c r="A839" t="s">
        <v>8223</v>
      </c>
      <c r="B839" t="s">
        <v>4726</v>
      </c>
    </row>
    <row r="840" spans="1:2" x14ac:dyDescent="0.25">
      <c r="A840" t="s">
        <v>8224</v>
      </c>
      <c r="B840" t="s">
        <v>4727</v>
      </c>
    </row>
    <row r="841" spans="1:2" x14ac:dyDescent="0.25">
      <c r="A841" t="s">
        <v>8225</v>
      </c>
      <c r="B841" t="s">
        <v>4728</v>
      </c>
    </row>
    <row r="842" spans="1:2" x14ac:dyDescent="0.25">
      <c r="A842" t="s">
        <v>9305</v>
      </c>
      <c r="B842" t="s">
        <v>4729</v>
      </c>
    </row>
    <row r="843" spans="1:2" x14ac:dyDescent="0.25">
      <c r="A843" t="s">
        <v>8226</v>
      </c>
      <c r="B843" t="s">
        <v>4730</v>
      </c>
    </row>
    <row r="844" spans="1:2" x14ac:dyDescent="0.25">
      <c r="A844" t="s">
        <v>9306</v>
      </c>
      <c r="B844" t="s">
        <v>4731</v>
      </c>
    </row>
    <row r="845" spans="1:2" x14ac:dyDescent="0.25">
      <c r="A845" t="s">
        <v>9307</v>
      </c>
      <c r="B845" t="s">
        <v>4732</v>
      </c>
    </row>
    <row r="846" spans="1:2" x14ac:dyDescent="0.25">
      <c r="A846" t="s">
        <v>8227</v>
      </c>
      <c r="B846" t="s">
        <v>4733</v>
      </c>
    </row>
    <row r="847" spans="1:2" x14ac:dyDescent="0.25">
      <c r="A847" t="s">
        <v>9308</v>
      </c>
      <c r="B847" t="s">
        <v>4734</v>
      </c>
    </row>
    <row r="848" spans="1:2" x14ac:dyDescent="0.25">
      <c r="A848" t="s">
        <v>9309</v>
      </c>
      <c r="B848" t="s">
        <v>4735</v>
      </c>
    </row>
    <row r="849" spans="1:2" x14ac:dyDescent="0.25">
      <c r="A849" t="s">
        <v>8228</v>
      </c>
      <c r="B849" t="s">
        <v>4736</v>
      </c>
    </row>
    <row r="850" spans="1:2" x14ac:dyDescent="0.25">
      <c r="A850" t="s">
        <v>9310</v>
      </c>
      <c r="B850" t="s">
        <v>4737</v>
      </c>
    </row>
    <row r="851" spans="1:2" x14ac:dyDescent="0.25">
      <c r="A851" t="s">
        <v>9311</v>
      </c>
      <c r="B851" t="s">
        <v>4738</v>
      </c>
    </row>
    <row r="852" spans="1:2" x14ac:dyDescent="0.25">
      <c r="A852" t="s">
        <v>8229</v>
      </c>
      <c r="B852" t="s">
        <v>4739</v>
      </c>
    </row>
    <row r="853" spans="1:2" x14ac:dyDescent="0.25">
      <c r="A853" t="s">
        <v>9312</v>
      </c>
      <c r="B853" t="s">
        <v>4740</v>
      </c>
    </row>
    <row r="854" spans="1:2" x14ac:dyDescent="0.25">
      <c r="A854" t="s">
        <v>8230</v>
      </c>
      <c r="B854" t="s">
        <v>4741</v>
      </c>
    </row>
    <row r="855" spans="1:2" x14ac:dyDescent="0.25">
      <c r="A855" t="s">
        <v>8231</v>
      </c>
      <c r="B855" t="s">
        <v>4742</v>
      </c>
    </row>
    <row r="856" spans="1:2" x14ac:dyDescent="0.25">
      <c r="A856" t="s">
        <v>8232</v>
      </c>
      <c r="B856" t="s">
        <v>4743</v>
      </c>
    </row>
    <row r="857" spans="1:2" x14ac:dyDescent="0.25">
      <c r="A857" t="s">
        <v>8233</v>
      </c>
      <c r="B857" t="s">
        <v>4744</v>
      </c>
    </row>
    <row r="858" spans="1:2" x14ac:dyDescent="0.25">
      <c r="A858" t="s">
        <v>8234</v>
      </c>
      <c r="B858" t="s">
        <v>4745</v>
      </c>
    </row>
    <row r="859" spans="1:2" x14ac:dyDescent="0.25">
      <c r="A859" t="s">
        <v>8235</v>
      </c>
      <c r="B859" t="s">
        <v>4746</v>
      </c>
    </row>
    <row r="860" spans="1:2" x14ac:dyDescent="0.25">
      <c r="A860" t="s">
        <v>8236</v>
      </c>
      <c r="B860" t="s">
        <v>4747</v>
      </c>
    </row>
    <row r="861" spans="1:2" x14ac:dyDescent="0.25">
      <c r="A861" t="s">
        <v>8237</v>
      </c>
      <c r="B861" t="s">
        <v>4748</v>
      </c>
    </row>
    <row r="862" spans="1:2" x14ac:dyDescent="0.25">
      <c r="A862" t="s">
        <v>8238</v>
      </c>
      <c r="B862" t="s">
        <v>4749</v>
      </c>
    </row>
    <row r="863" spans="1:2" x14ac:dyDescent="0.25">
      <c r="A863" t="s">
        <v>8239</v>
      </c>
      <c r="B863" t="s">
        <v>4750</v>
      </c>
    </row>
    <row r="864" spans="1:2" x14ac:dyDescent="0.25">
      <c r="A864" t="s">
        <v>9313</v>
      </c>
      <c r="B864" t="s">
        <v>4751</v>
      </c>
    </row>
    <row r="865" spans="1:2" x14ac:dyDescent="0.25">
      <c r="A865" t="s">
        <v>9314</v>
      </c>
      <c r="B865" t="s">
        <v>4752</v>
      </c>
    </row>
    <row r="866" spans="1:2" x14ac:dyDescent="0.25">
      <c r="A866" t="s">
        <v>8248</v>
      </c>
      <c r="B866" t="s">
        <v>4753</v>
      </c>
    </row>
    <row r="867" spans="1:2" x14ac:dyDescent="0.25">
      <c r="A867" t="s">
        <v>8249</v>
      </c>
      <c r="B867" t="s">
        <v>4754</v>
      </c>
    </row>
    <row r="868" spans="1:2" x14ac:dyDescent="0.25">
      <c r="A868" t="s">
        <v>9315</v>
      </c>
      <c r="B868" t="s">
        <v>4755</v>
      </c>
    </row>
    <row r="869" spans="1:2" x14ac:dyDescent="0.25">
      <c r="A869" t="s">
        <v>8250</v>
      </c>
      <c r="B869" t="s">
        <v>4756</v>
      </c>
    </row>
    <row r="870" spans="1:2" x14ac:dyDescent="0.25">
      <c r="A870" t="s">
        <v>9316</v>
      </c>
      <c r="B870" t="s">
        <v>4757</v>
      </c>
    </row>
    <row r="871" spans="1:2" x14ac:dyDescent="0.25">
      <c r="A871" t="s">
        <v>9317</v>
      </c>
      <c r="B871" t="s">
        <v>4758</v>
      </c>
    </row>
    <row r="872" spans="1:2" x14ac:dyDescent="0.25">
      <c r="A872" t="s">
        <v>8251</v>
      </c>
      <c r="B872" t="s">
        <v>4759</v>
      </c>
    </row>
    <row r="873" spans="1:2" x14ac:dyDescent="0.25">
      <c r="A873" t="s">
        <v>8256</v>
      </c>
      <c r="B873" t="s">
        <v>4760</v>
      </c>
    </row>
    <row r="874" spans="1:2" x14ac:dyDescent="0.25">
      <c r="A874" t="s">
        <v>8257</v>
      </c>
      <c r="B874" t="s">
        <v>4761</v>
      </c>
    </row>
    <row r="875" spans="1:2" x14ac:dyDescent="0.25">
      <c r="A875" t="s">
        <v>9318</v>
      </c>
      <c r="B875" t="s">
        <v>4762</v>
      </c>
    </row>
    <row r="876" spans="1:2" x14ac:dyDescent="0.25">
      <c r="A876" t="s">
        <v>9319</v>
      </c>
      <c r="B876" t="s">
        <v>4763</v>
      </c>
    </row>
    <row r="877" spans="1:2" x14ac:dyDescent="0.25">
      <c r="A877" t="s">
        <v>8258</v>
      </c>
      <c r="B877" t="s">
        <v>4764</v>
      </c>
    </row>
    <row r="878" spans="1:2" x14ac:dyDescent="0.25">
      <c r="A878" t="s">
        <v>9320</v>
      </c>
      <c r="B878" t="s">
        <v>4765</v>
      </c>
    </row>
    <row r="879" spans="1:2" x14ac:dyDescent="0.25">
      <c r="A879" t="s">
        <v>9321</v>
      </c>
      <c r="B879" t="s">
        <v>4766</v>
      </c>
    </row>
    <row r="880" spans="1:2" x14ac:dyDescent="0.25">
      <c r="A880" t="s">
        <v>8259</v>
      </c>
      <c r="B880" t="s">
        <v>4767</v>
      </c>
    </row>
    <row r="881" spans="1:2" x14ac:dyDescent="0.25">
      <c r="A881" t="s">
        <v>9322</v>
      </c>
      <c r="B881" t="s">
        <v>4768</v>
      </c>
    </row>
    <row r="882" spans="1:2" x14ac:dyDescent="0.25">
      <c r="A882" t="s">
        <v>9323</v>
      </c>
      <c r="B882" t="s">
        <v>4769</v>
      </c>
    </row>
    <row r="883" spans="1:2" x14ac:dyDescent="0.25">
      <c r="A883" t="s">
        <v>8260</v>
      </c>
      <c r="B883" t="s">
        <v>4770</v>
      </c>
    </row>
    <row r="884" spans="1:2" x14ac:dyDescent="0.25">
      <c r="A884" t="s">
        <v>8261</v>
      </c>
      <c r="B884" t="s">
        <v>4771</v>
      </c>
    </row>
    <row r="885" spans="1:2" x14ac:dyDescent="0.25">
      <c r="A885" t="s">
        <v>9324</v>
      </c>
      <c r="B885" t="s">
        <v>4772</v>
      </c>
    </row>
    <row r="886" spans="1:2" x14ac:dyDescent="0.25">
      <c r="A886" t="s">
        <v>8262</v>
      </c>
      <c r="B886" t="s">
        <v>4773</v>
      </c>
    </row>
    <row r="887" spans="1:2" x14ac:dyDescent="0.25">
      <c r="A887" t="s">
        <v>9325</v>
      </c>
      <c r="B887" t="s">
        <v>4774</v>
      </c>
    </row>
    <row r="888" spans="1:2" x14ac:dyDescent="0.25">
      <c r="A888" t="s">
        <v>9326</v>
      </c>
      <c r="B888" t="s">
        <v>4775</v>
      </c>
    </row>
    <row r="889" spans="1:2" x14ac:dyDescent="0.25">
      <c r="A889" t="s">
        <v>8263</v>
      </c>
      <c r="B889" t="s">
        <v>4776</v>
      </c>
    </row>
    <row r="890" spans="1:2" x14ac:dyDescent="0.25">
      <c r="A890" t="s">
        <v>9327</v>
      </c>
      <c r="B890" t="s">
        <v>4777</v>
      </c>
    </row>
    <row r="891" spans="1:2" x14ac:dyDescent="0.25">
      <c r="A891" t="s">
        <v>9328</v>
      </c>
      <c r="B891" t="s">
        <v>4778</v>
      </c>
    </row>
    <row r="892" spans="1:2" x14ac:dyDescent="0.25">
      <c r="A892" t="s">
        <v>8264</v>
      </c>
      <c r="B892" t="s">
        <v>4779</v>
      </c>
    </row>
    <row r="893" spans="1:2" x14ac:dyDescent="0.25">
      <c r="A893" t="s">
        <v>8265</v>
      </c>
      <c r="B893" t="s">
        <v>4780</v>
      </c>
    </row>
    <row r="894" spans="1:2" x14ac:dyDescent="0.25">
      <c r="A894" t="s">
        <v>8266</v>
      </c>
      <c r="B894" t="s">
        <v>4781</v>
      </c>
    </row>
    <row r="895" spans="1:2" x14ac:dyDescent="0.25">
      <c r="A895" t="s">
        <v>8267</v>
      </c>
      <c r="B895" t="s">
        <v>4782</v>
      </c>
    </row>
    <row r="896" spans="1:2" x14ac:dyDescent="0.25">
      <c r="A896" t="s">
        <v>8268</v>
      </c>
      <c r="B896" t="s">
        <v>4783</v>
      </c>
    </row>
    <row r="897" spans="1:2" x14ac:dyDescent="0.25">
      <c r="A897" t="s">
        <v>9329</v>
      </c>
      <c r="B897" t="s">
        <v>4784</v>
      </c>
    </row>
    <row r="898" spans="1:2" x14ac:dyDescent="0.25">
      <c r="A898" t="s">
        <v>9330</v>
      </c>
      <c r="B898" t="s">
        <v>4785</v>
      </c>
    </row>
    <row r="899" spans="1:2" x14ac:dyDescent="0.25">
      <c r="A899" t="s">
        <v>9331</v>
      </c>
      <c r="B899" t="s">
        <v>4786</v>
      </c>
    </row>
    <row r="900" spans="1:2" x14ac:dyDescent="0.25">
      <c r="A900" t="s">
        <v>9332</v>
      </c>
      <c r="B900" t="s">
        <v>4787</v>
      </c>
    </row>
    <row r="901" spans="1:2" x14ac:dyDescent="0.25">
      <c r="A901" t="s">
        <v>9333</v>
      </c>
      <c r="B901" t="s">
        <v>4788</v>
      </c>
    </row>
    <row r="902" spans="1:2" x14ac:dyDescent="0.25">
      <c r="A902" t="s">
        <v>9334</v>
      </c>
      <c r="B902" t="s">
        <v>4789</v>
      </c>
    </row>
    <row r="903" spans="1:2" x14ac:dyDescent="0.25">
      <c r="A903" t="s">
        <v>9335</v>
      </c>
      <c r="B903" t="s">
        <v>4790</v>
      </c>
    </row>
    <row r="904" spans="1:2" x14ac:dyDescent="0.25">
      <c r="A904" t="s">
        <v>9336</v>
      </c>
      <c r="B904" t="s">
        <v>4791</v>
      </c>
    </row>
    <row r="905" spans="1:2" x14ac:dyDescent="0.25">
      <c r="A905" t="s">
        <v>9337</v>
      </c>
      <c r="B905" t="s">
        <v>4792</v>
      </c>
    </row>
    <row r="906" spans="1:2" x14ac:dyDescent="0.25">
      <c r="A906" t="s">
        <v>9338</v>
      </c>
      <c r="B906" t="s">
        <v>4793</v>
      </c>
    </row>
    <row r="907" spans="1:2" x14ac:dyDescent="0.25">
      <c r="A907" t="s">
        <v>9339</v>
      </c>
      <c r="B907" t="s">
        <v>4794</v>
      </c>
    </row>
    <row r="908" spans="1:2" x14ac:dyDescent="0.25">
      <c r="A908" t="s">
        <v>9340</v>
      </c>
      <c r="B908" t="s">
        <v>4795</v>
      </c>
    </row>
    <row r="909" spans="1:2" x14ac:dyDescent="0.25">
      <c r="A909" t="s">
        <v>9341</v>
      </c>
      <c r="B909" t="s">
        <v>4796</v>
      </c>
    </row>
    <row r="910" spans="1:2" x14ac:dyDescent="0.25">
      <c r="A910" t="s">
        <v>9342</v>
      </c>
      <c r="B910" t="s">
        <v>4797</v>
      </c>
    </row>
    <row r="911" spans="1:2" x14ac:dyDescent="0.25">
      <c r="A911" t="s">
        <v>9343</v>
      </c>
      <c r="B911" t="s">
        <v>4798</v>
      </c>
    </row>
    <row r="912" spans="1:2" x14ac:dyDescent="0.25">
      <c r="A912" t="s">
        <v>9344</v>
      </c>
      <c r="B912" t="s">
        <v>4799</v>
      </c>
    </row>
    <row r="913" spans="1:2" x14ac:dyDescent="0.25">
      <c r="A913" t="s">
        <v>9345</v>
      </c>
      <c r="B913" t="s">
        <v>4800</v>
      </c>
    </row>
    <row r="914" spans="1:2" x14ac:dyDescent="0.25">
      <c r="A914" t="s">
        <v>9346</v>
      </c>
      <c r="B914" t="s">
        <v>4801</v>
      </c>
    </row>
    <row r="915" spans="1:2" x14ac:dyDescent="0.25">
      <c r="A915" t="s">
        <v>9347</v>
      </c>
      <c r="B915" t="s">
        <v>4802</v>
      </c>
    </row>
    <row r="916" spans="1:2" x14ac:dyDescent="0.25">
      <c r="A916" t="s">
        <v>9348</v>
      </c>
      <c r="B916" t="s">
        <v>4803</v>
      </c>
    </row>
    <row r="917" spans="1:2" x14ac:dyDescent="0.25">
      <c r="A917" t="s">
        <v>9349</v>
      </c>
      <c r="B917" t="s">
        <v>4804</v>
      </c>
    </row>
    <row r="918" spans="1:2" x14ac:dyDescent="0.25">
      <c r="A918" t="s">
        <v>9350</v>
      </c>
      <c r="B918" t="s">
        <v>4805</v>
      </c>
    </row>
    <row r="919" spans="1:2" x14ac:dyDescent="0.25">
      <c r="A919" t="s">
        <v>9351</v>
      </c>
      <c r="B919" t="s">
        <v>4806</v>
      </c>
    </row>
    <row r="920" spans="1:2" x14ac:dyDescent="0.25">
      <c r="A920" t="s">
        <v>9352</v>
      </c>
      <c r="B920" t="s">
        <v>4807</v>
      </c>
    </row>
    <row r="921" spans="1:2" x14ac:dyDescent="0.25">
      <c r="A921" t="s">
        <v>9353</v>
      </c>
      <c r="B921" t="s">
        <v>4808</v>
      </c>
    </row>
    <row r="922" spans="1:2" x14ac:dyDescent="0.25">
      <c r="A922" t="s">
        <v>9354</v>
      </c>
      <c r="B922" t="s">
        <v>4809</v>
      </c>
    </row>
    <row r="923" spans="1:2" x14ac:dyDescent="0.25">
      <c r="A923" t="s">
        <v>9355</v>
      </c>
      <c r="B923" t="s">
        <v>4810</v>
      </c>
    </row>
    <row r="924" spans="1:2" x14ac:dyDescent="0.25">
      <c r="A924" t="s">
        <v>9356</v>
      </c>
      <c r="B924" t="s">
        <v>4811</v>
      </c>
    </row>
    <row r="925" spans="1:2" x14ac:dyDescent="0.25">
      <c r="A925" t="s">
        <v>9357</v>
      </c>
      <c r="B925" t="s">
        <v>4812</v>
      </c>
    </row>
    <row r="926" spans="1:2" x14ac:dyDescent="0.25">
      <c r="A926" t="s">
        <v>9358</v>
      </c>
      <c r="B926" t="s">
        <v>4813</v>
      </c>
    </row>
    <row r="927" spans="1:2" x14ac:dyDescent="0.25">
      <c r="A927" t="s">
        <v>9359</v>
      </c>
      <c r="B927" t="s">
        <v>4814</v>
      </c>
    </row>
    <row r="928" spans="1:2" x14ac:dyDescent="0.25">
      <c r="A928" t="s">
        <v>9360</v>
      </c>
      <c r="B928" t="s">
        <v>4815</v>
      </c>
    </row>
    <row r="929" spans="1:2" x14ac:dyDescent="0.25">
      <c r="A929" t="s">
        <v>9361</v>
      </c>
      <c r="B929" t="s">
        <v>4816</v>
      </c>
    </row>
    <row r="930" spans="1:2" x14ac:dyDescent="0.25">
      <c r="A930" t="s">
        <v>9362</v>
      </c>
      <c r="B930" t="s">
        <v>4817</v>
      </c>
    </row>
    <row r="931" spans="1:2" x14ac:dyDescent="0.25">
      <c r="A931" t="s">
        <v>9363</v>
      </c>
      <c r="B931" t="s">
        <v>4818</v>
      </c>
    </row>
    <row r="932" spans="1:2" x14ac:dyDescent="0.25">
      <c r="A932" t="s">
        <v>9364</v>
      </c>
      <c r="B932" t="s">
        <v>4819</v>
      </c>
    </row>
    <row r="933" spans="1:2" x14ac:dyDescent="0.25">
      <c r="A933" t="s">
        <v>9365</v>
      </c>
      <c r="B933" t="s">
        <v>4820</v>
      </c>
    </row>
    <row r="934" spans="1:2" x14ac:dyDescent="0.25">
      <c r="A934" t="s">
        <v>9366</v>
      </c>
      <c r="B934" t="s">
        <v>4821</v>
      </c>
    </row>
    <row r="935" spans="1:2" x14ac:dyDescent="0.25">
      <c r="A935" t="s">
        <v>9367</v>
      </c>
      <c r="B935" t="s">
        <v>4822</v>
      </c>
    </row>
    <row r="936" spans="1:2" x14ac:dyDescent="0.25">
      <c r="A936" t="s">
        <v>9368</v>
      </c>
      <c r="B936" t="s">
        <v>4823</v>
      </c>
    </row>
    <row r="937" spans="1:2" x14ac:dyDescent="0.25">
      <c r="A937" t="s">
        <v>9369</v>
      </c>
      <c r="B937" t="s">
        <v>4824</v>
      </c>
    </row>
  </sheetData>
  <autoFilter ref="A3:B936" xr:uid="{758A5B6C-1D24-4DD5-BC92-061A1C886C0E}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BC5D2-876E-4A14-9EC4-63623EB6A5D9}">
  <dimension ref="A1:B12"/>
  <sheetViews>
    <sheetView workbookViewId="0">
      <pane ySplit="3" topLeftCell="A4" activePane="bottomLeft" state="frozen"/>
      <selection pane="bottomLeft" activeCell="A4" sqref="A4:B12"/>
    </sheetView>
  </sheetViews>
  <sheetFormatPr defaultRowHeight="15" x14ac:dyDescent="0.25"/>
  <cols>
    <col min="1" max="1" width="16.5703125" customWidth="1"/>
    <col min="2" max="2" width="30.7109375" customWidth="1"/>
  </cols>
  <sheetData>
    <row r="1" spans="1:2" x14ac:dyDescent="0.25">
      <c r="A1" s="2" t="s">
        <v>5036</v>
      </c>
    </row>
    <row r="3" spans="1:2" x14ac:dyDescent="0.25">
      <c r="A3" s="3" t="s">
        <v>4880</v>
      </c>
      <c r="B3" s="3" t="s">
        <v>0</v>
      </c>
    </row>
    <row r="4" spans="1:2" x14ac:dyDescent="0.25">
      <c r="A4" t="str">
        <f>"1"</f>
        <v>1</v>
      </c>
      <c r="B4" t="s">
        <v>4825</v>
      </c>
    </row>
    <row r="5" spans="1:2" x14ac:dyDescent="0.25">
      <c r="A5" t="str">
        <f>"2"</f>
        <v>2</v>
      </c>
      <c r="B5" t="s">
        <v>4826</v>
      </c>
    </row>
    <row r="6" spans="1:2" x14ac:dyDescent="0.25">
      <c r="A6" t="str">
        <f>"3"</f>
        <v>3</v>
      </c>
      <c r="B6" t="s">
        <v>4827</v>
      </c>
    </row>
    <row r="7" spans="1:2" x14ac:dyDescent="0.25">
      <c r="A7" t="str">
        <f>"4"</f>
        <v>4</v>
      </c>
      <c r="B7" t="s">
        <v>4828</v>
      </c>
    </row>
    <row r="8" spans="1:2" x14ac:dyDescent="0.25">
      <c r="A8" t="str">
        <f>"5"</f>
        <v>5</v>
      </c>
      <c r="B8" t="s">
        <v>4143</v>
      </c>
    </row>
    <row r="9" spans="1:2" x14ac:dyDescent="0.25">
      <c r="A9" t="str">
        <f>"6"</f>
        <v>6</v>
      </c>
      <c r="B9" t="s">
        <v>4829</v>
      </c>
    </row>
    <row r="10" spans="1:2" x14ac:dyDescent="0.25">
      <c r="A10" t="str">
        <f>"7"</f>
        <v>7</v>
      </c>
      <c r="B10" t="s">
        <v>3463</v>
      </c>
    </row>
    <row r="11" spans="1:2" x14ac:dyDescent="0.25">
      <c r="A11" t="str">
        <f>"8"</f>
        <v>8</v>
      </c>
      <c r="B11" t="s">
        <v>4830</v>
      </c>
    </row>
    <row r="12" spans="1:2" x14ac:dyDescent="0.25">
      <c r="A12" t="str">
        <f>"9"</f>
        <v>9</v>
      </c>
      <c r="B12" t="s">
        <v>4831</v>
      </c>
    </row>
  </sheetData>
  <autoFilter ref="A3:B12" xr:uid="{E15BC5D2-876E-4A14-9EC4-63623EB6A5D9}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B46D3-36AF-48C1-AC35-A8A855F1B9E4}">
  <dimension ref="A1:B60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15.28515625" customWidth="1"/>
    <col min="2" max="2" width="30.7109375" customWidth="1"/>
  </cols>
  <sheetData>
    <row r="1" spans="1:2" x14ac:dyDescent="0.25">
      <c r="A1" s="2" t="s">
        <v>5036</v>
      </c>
    </row>
    <row r="3" spans="1:2" x14ac:dyDescent="0.25">
      <c r="A3" s="3" t="s">
        <v>4881</v>
      </c>
      <c r="B3" s="3" t="s">
        <v>0</v>
      </c>
    </row>
    <row r="4" spans="1:2" x14ac:dyDescent="0.25">
      <c r="A4" t="str">
        <f>"11"</f>
        <v>11</v>
      </c>
      <c r="B4" t="s">
        <v>4832</v>
      </c>
    </row>
    <row r="5" spans="1:2" x14ac:dyDescent="0.25">
      <c r="A5" t="str">
        <f>"12"</f>
        <v>12</v>
      </c>
      <c r="B5" t="s">
        <v>4833</v>
      </c>
    </row>
    <row r="6" spans="1:2" x14ac:dyDescent="0.25">
      <c r="A6" t="str">
        <f>"13"</f>
        <v>13</v>
      </c>
      <c r="B6" t="s">
        <v>4834</v>
      </c>
    </row>
    <row r="7" spans="1:2" x14ac:dyDescent="0.25">
      <c r="A7" t="str">
        <f>"14"</f>
        <v>14</v>
      </c>
      <c r="B7" t="s">
        <v>4835</v>
      </c>
    </row>
    <row r="8" spans="1:2" x14ac:dyDescent="0.25">
      <c r="A8" t="str">
        <f>"21"</f>
        <v>21</v>
      </c>
      <c r="B8" t="s">
        <v>4836</v>
      </c>
    </row>
    <row r="9" spans="1:2" x14ac:dyDescent="0.25">
      <c r="A9" t="str">
        <f>"22"</f>
        <v>22</v>
      </c>
      <c r="B9" t="s">
        <v>4837</v>
      </c>
    </row>
    <row r="10" spans="1:2" x14ac:dyDescent="0.25">
      <c r="A10" t="str">
        <f>"23"</f>
        <v>23</v>
      </c>
      <c r="B10" t="s">
        <v>4838</v>
      </c>
    </row>
    <row r="11" spans="1:2" x14ac:dyDescent="0.25">
      <c r="A11" t="str">
        <f>"24"</f>
        <v>24</v>
      </c>
      <c r="B11" t="s">
        <v>4839</v>
      </c>
    </row>
    <row r="12" spans="1:2" x14ac:dyDescent="0.25">
      <c r="A12" t="str">
        <f>"31"</f>
        <v>31</v>
      </c>
      <c r="B12" t="s">
        <v>3745</v>
      </c>
    </row>
    <row r="13" spans="1:2" x14ac:dyDescent="0.25">
      <c r="A13" t="str">
        <f>"32"</f>
        <v>32</v>
      </c>
      <c r="B13" t="s">
        <v>3746</v>
      </c>
    </row>
    <row r="14" spans="1:2" x14ac:dyDescent="0.25">
      <c r="A14" t="str">
        <f>"33"</f>
        <v>33</v>
      </c>
      <c r="B14" t="s">
        <v>4840</v>
      </c>
    </row>
    <row r="15" spans="1:2" x14ac:dyDescent="0.25">
      <c r="A15" t="str">
        <f>"34"</f>
        <v>34</v>
      </c>
      <c r="B15" t="s">
        <v>3879</v>
      </c>
    </row>
    <row r="16" spans="1:2" x14ac:dyDescent="0.25">
      <c r="A16" t="str">
        <f>"35"</f>
        <v>35</v>
      </c>
      <c r="B16" t="s">
        <v>4035</v>
      </c>
    </row>
    <row r="17" spans="1:2" x14ac:dyDescent="0.25">
      <c r="A17" t="str">
        <f>"36"</f>
        <v>36</v>
      </c>
      <c r="B17" t="s">
        <v>4038</v>
      </c>
    </row>
    <row r="18" spans="1:2" x14ac:dyDescent="0.25">
      <c r="A18" t="str">
        <f>"39"</f>
        <v>39</v>
      </c>
      <c r="B18" t="s">
        <v>4041</v>
      </c>
    </row>
    <row r="19" spans="1:2" x14ac:dyDescent="0.25">
      <c r="A19" t="str">
        <f>"40"</f>
        <v>40</v>
      </c>
      <c r="B19" t="s">
        <v>4046</v>
      </c>
    </row>
    <row r="20" spans="1:2" x14ac:dyDescent="0.25">
      <c r="A20" t="str">
        <f>"41"</f>
        <v>41</v>
      </c>
      <c r="B20" t="s">
        <v>4841</v>
      </c>
    </row>
    <row r="21" spans="1:2" x14ac:dyDescent="0.25">
      <c r="A21" t="str">
        <f>"42"</f>
        <v>42</v>
      </c>
      <c r="B21" t="s">
        <v>4842</v>
      </c>
    </row>
    <row r="22" spans="1:2" x14ac:dyDescent="0.25">
      <c r="A22" t="str">
        <f>"43"</f>
        <v>43</v>
      </c>
      <c r="B22" t="s">
        <v>4061</v>
      </c>
    </row>
    <row r="23" spans="1:2" x14ac:dyDescent="0.25">
      <c r="A23" t="str">
        <f>"45"</f>
        <v>45</v>
      </c>
      <c r="B23" t="s">
        <v>4843</v>
      </c>
    </row>
    <row r="24" spans="1:2" x14ac:dyDescent="0.25">
      <c r="A24" t="str">
        <f>"46"</f>
        <v>46</v>
      </c>
      <c r="B24" t="s">
        <v>4065</v>
      </c>
    </row>
    <row r="25" spans="1:2" x14ac:dyDescent="0.25">
      <c r="A25" t="str">
        <f>"47"</f>
        <v>47</v>
      </c>
      <c r="B25" t="s">
        <v>4844</v>
      </c>
    </row>
    <row r="26" spans="1:2" x14ac:dyDescent="0.25">
      <c r="A26" t="str">
        <f>"51"</f>
        <v>51</v>
      </c>
      <c r="B26" t="s">
        <v>4845</v>
      </c>
    </row>
    <row r="27" spans="1:2" x14ac:dyDescent="0.25">
      <c r="A27" t="str">
        <f>"52"</f>
        <v>52</v>
      </c>
      <c r="B27" t="s">
        <v>4846</v>
      </c>
    </row>
    <row r="28" spans="1:2" x14ac:dyDescent="0.25">
      <c r="A28" t="str">
        <f>"53"</f>
        <v>53</v>
      </c>
      <c r="B28" t="s">
        <v>4847</v>
      </c>
    </row>
    <row r="29" spans="1:2" x14ac:dyDescent="0.25">
      <c r="A29" t="str">
        <f>"54"</f>
        <v>54</v>
      </c>
      <c r="B29" t="s">
        <v>3051</v>
      </c>
    </row>
    <row r="30" spans="1:2" x14ac:dyDescent="0.25">
      <c r="A30" t="str">
        <f>"55"</f>
        <v>55</v>
      </c>
      <c r="B30" t="s">
        <v>4848</v>
      </c>
    </row>
    <row r="31" spans="1:2" x14ac:dyDescent="0.25">
      <c r="A31" t="str">
        <f>"56"</f>
        <v>56</v>
      </c>
      <c r="B31" t="s">
        <v>4849</v>
      </c>
    </row>
    <row r="32" spans="1:2" x14ac:dyDescent="0.25">
      <c r="A32" t="str">
        <f>"57"</f>
        <v>57</v>
      </c>
      <c r="B32" t="s">
        <v>4850</v>
      </c>
    </row>
    <row r="33" spans="1:2" x14ac:dyDescent="0.25">
      <c r="A33" t="str">
        <f>"58"</f>
        <v>58</v>
      </c>
      <c r="B33" t="s">
        <v>4143</v>
      </c>
    </row>
    <row r="34" spans="1:2" x14ac:dyDescent="0.25">
      <c r="A34" t="str">
        <f>"59"</f>
        <v>59</v>
      </c>
      <c r="B34" t="s">
        <v>4851</v>
      </c>
    </row>
    <row r="35" spans="1:2" x14ac:dyDescent="0.25">
      <c r="A35" t="str">
        <f>"61"</f>
        <v>61</v>
      </c>
      <c r="B35" t="s">
        <v>4852</v>
      </c>
    </row>
    <row r="36" spans="1:2" x14ac:dyDescent="0.25">
      <c r="A36" t="str">
        <f>"62"</f>
        <v>62</v>
      </c>
      <c r="B36" t="s">
        <v>4233</v>
      </c>
    </row>
    <row r="37" spans="1:2" x14ac:dyDescent="0.25">
      <c r="A37" t="str">
        <f>"63"</f>
        <v>63</v>
      </c>
      <c r="B37" t="s">
        <v>4310</v>
      </c>
    </row>
    <row r="38" spans="1:2" x14ac:dyDescent="0.25">
      <c r="A38" t="str">
        <f>"64"</f>
        <v>64</v>
      </c>
      <c r="B38" t="s">
        <v>4604</v>
      </c>
    </row>
    <row r="39" spans="1:2" x14ac:dyDescent="0.25">
      <c r="A39" t="str">
        <f>"69"</f>
        <v>69</v>
      </c>
      <c r="B39" t="s">
        <v>4853</v>
      </c>
    </row>
    <row r="40" spans="1:2" x14ac:dyDescent="0.25">
      <c r="A40" t="str">
        <f>"71"</f>
        <v>71</v>
      </c>
      <c r="B40" t="s">
        <v>4854</v>
      </c>
    </row>
    <row r="41" spans="1:2" x14ac:dyDescent="0.25">
      <c r="A41" t="str">
        <f>"72"</f>
        <v>72</v>
      </c>
      <c r="B41" t="s">
        <v>4348</v>
      </c>
    </row>
    <row r="42" spans="1:2" x14ac:dyDescent="0.25">
      <c r="A42" t="str">
        <f>"73"</f>
        <v>73</v>
      </c>
      <c r="B42" t="s">
        <v>4349</v>
      </c>
    </row>
    <row r="43" spans="1:2" x14ac:dyDescent="0.25">
      <c r="A43" t="str">
        <f>"74"</f>
        <v>74</v>
      </c>
      <c r="B43" t="s">
        <v>4855</v>
      </c>
    </row>
    <row r="44" spans="1:2" x14ac:dyDescent="0.25">
      <c r="A44" t="str">
        <f>"75"</f>
        <v>75</v>
      </c>
      <c r="B44" t="s">
        <v>4398</v>
      </c>
    </row>
    <row r="45" spans="1:2" x14ac:dyDescent="0.25">
      <c r="A45" t="str">
        <f>"76"</f>
        <v>76</v>
      </c>
      <c r="B45" t="s">
        <v>4856</v>
      </c>
    </row>
    <row r="46" spans="1:2" x14ac:dyDescent="0.25">
      <c r="A46" t="str">
        <f>"79"</f>
        <v>79</v>
      </c>
      <c r="B46" t="s">
        <v>4857</v>
      </c>
    </row>
    <row r="47" spans="1:2" x14ac:dyDescent="0.25">
      <c r="A47" t="str">
        <f>"81"</f>
        <v>81</v>
      </c>
      <c r="B47" t="s">
        <v>4858</v>
      </c>
    </row>
    <row r="48" spans="1:2" x14ac:dyDescent="0.25">
      <c r="A48" t="str">
        <f>"86"</f>
        <v>86</v>
      </c>
      <c r="B48" t="s">
        <v>4859</v>
      </c>
    </row>
    <row r="49" spans="1:2" x14ac:dyDescent="0.25">
      <c r="A49" t="str">
        <f>"88"</f>
        <v>88</v>
      </c>
      <c r="B49" t="s">
        <v>4860</v>
      </c>
    </row>
    <row r="50" spans="1:2" x14ac:dyDescent="0.25">
      <c r="A50" t="str">
        <f>"89"</f>
        <v>89</v>
      </c>
      <c r="B50" t="s">
        <v>4861</v>
      </c>
    </row>
    <row r="51" spans="1:2" x14ac:dyDescent="0.25">
      <c r="A51" t="str">
        <f>"90"</f>
        <v>90</v>
      </c>
      <c r="B51" t="s">
        <v>4862</v>
      </c>
    </row>
    <row r="52" spans="1:2" x14ac:dyDescent="0.25">
      <c r="A52" t="str">
        <f>"91"</f>
        <v>91</v>
      </c>
      <c r="B52" t="s">
        <v>4863</v>
      </c>
    </row>
    <row r="53" spans="1:2" x14ac:dyDescent="0.25">
      <c r="A53" t="str">
        <f>"92"</f>
        <v>92</v>
      </c>
      <c r="B53" t="s">
        <v>4864</v>
      </c>
    </row>
    <row r="54" spans="1:2" x14ac:dyDescent="0.25">
      <c r="A54" t="str">
        <f>"93"</f>
        <v>93</v>
      </c>
      <c r="B54" t="s">
        <v>14</v>
      </c>
    </row>
    <row r="55" spans="1:2" x14ac:dyDescent="0.25">
      <c r="A55" t="str">
        <f>"94"</f>
        <v>94</v>
      </c>
      <c r="B55" t="s">
        <v>4865</v>
      </c>
    </row>
    <row r="56" spans="1:2" x14ac:dyDescent="0.25">
      <c r="A56" t="str">
        <f>"95"</f>
        <v>95</v>
      </c>
      <c r="B56" t="s">
        <v>4866</v>
      </c>
    </row>
    <row r="57" spans="1:2" x14ac:dyDescent="0.25">
      <c r="A57" t="str">
        <f>"96"</f>
        <v>96</v>
      </c>
      <c r="B57" t="s">
        <v>4867</v>
      </c>
    </row>
    <row r="58" spans="1:2" x14ac:dyDescent="0.25">
      <c r="A58" t="str">
        <f>"97"</f>
        <v>97</v>
      </c>
      <c r="B58" t="s">
        <v>4868</v>
      </c>
    </row>
    <row r="59" spans="1:2" x14ac:dyDescent="0.25">
      <c r="A59" t="str">
        <f>"98"</f>
        <v>98</v>
      </c>
      <c r="B59" t="s">
        <v>4869</v>
      </c>
    </row>
    <row r="60" spans="1:2" x14ac:dyDescent="0.25">
      <c r="A60" t="str">
        <f>"99"</f>
        <v>99</v>
      </c>
      <c r="B60" t="s">
        <v>4870</v>
      </c>
    </row>
  </sheetData>
  <autoFilter ref="A3:B60" xr:uid="{EA0B46D3-36AF-48C1-AC35-A8A855F1B9E4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16AF2-33D0-45EE-8356-E4900CC138F1}">
  <dimension ref="A1:B12"/>
  <sheetViews>
    <sheetView workbookViewId="0">
      <pane ySplit="3" topLeftCell="A4" activePane="bottomLeft" state="frozen"/>
      <selection pane="bottomLeft" activeCell="A4" sqref="A4:B12"/>
    </sheetView>
  </sheetViews>
  <sheetFormatPr defaultRowHeight="15" x14ac:dyDescent="0.25"/>
  <cols>
    <col min="1" max="1" width="17.5703125" customWidth="1"/>
    <col min="2" max="2" width="24.28515625" customWidth="1"/>
  </cols>
  <sheetData>
    <row r="1" spans="1:2" x14ac:dyDescent="0.25">
      <c r="A1" s="2" t="s">
        <v>5036</v>
      </c>
    </row>
    <row r="3" spans="1:2" x14ac:dyDescent="0.25">
      <c r="A3" s="3" t="s">
        <v>4871</v>
      </c>
      <c r="B3" s="3" t="s">
        <v>0</v>
      </c>
    </row>
    <row r="4" spans="1:2" x14ac:dyDescent="0.25">
      <c r="A4" t="str">
        <f>"1"</f>
        <v>1</v>
      </c>
      <c r="B4" t="s">
        <v>36</v>
      </c>
    </row>
    <row r="5" spans="1:2" x14ac:dyDescent="0.25">
      <c r="A5" t="str">
        <f>"2"</f>
        <v>2</v>
      </c>
      <c r="B5" t="s">
        <v>37</v>
      </c>
    </row>
    <row r="6" spans="1:2" x14ac:dyDescent="0.25">
      <c r="A6" t="str">
        <f>"3"</f>
        <v>3</v>
      </c>
      <c r="B6" t="s">
        <v>38</v>
      </c>
    </row>
    <row r="7" spans="1:2" x14ac:dyDescent="0.25">
      <c r="A7" t="str">
        <f>"4"</f>
        <v>4</v>
      </c>
      <c r="B7" t="s">
        <v>39</v>
      </c>
    </row>
    <row r="8" spans="1:2" x14ac:dyDescent="0.25">
      <c r="A8" t="str">
        <f>"5"</f>
        <v>5</v>
      </c>
      <c r="B8" t="s">
        <v>40</v>
      </c>
    </row>
    <row r="9" spans="1:2" x14ac:dyDescent="0.25">
      <c r="A9" t="str">
        <f>"6"</f>
        <v>6</v>
      </c>
      <c r="B9" t="s">
        <v>41</v>
      </c>
    </row>
    <row r="10" spans="1:2" x14ac:dyDescent="0.25">
      <c r="A10" t="str">
        <f>"7"</f>
        <v>7</v>
      </c>
      <c r="B10" t="s">
        <v>42</v>
      </c>
    </row>
    <row r="11" spans="1:2" x14ac:dyDescent="0.25">
      <c r="A11" t="str">
        <f>"8"</f>
        <v>8</v>
      </c>
      <c r="B11" t="s">
        <v>43</v>
      </c>
    </row>
    <row r="12" spans="1:2" x14ac:dyDescent="0.25">
      <c r="A12" t="str">
        <f>"9"</f>
        <v>9</v>
      </c>
      <c r="B12" t="s">
        <v>44</v>
      </c>
    </row>
  </sheetData>
  <autoFilter ref="A3:B12" xr:uid="{D5C16AF2-33D0-45EE-8356-E4900CC138F1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6493B-7A99-45B0-B121-76F6D1046A22}">
  <sheetPr>
    <tabColor rgb="FFFFFF00"/>
  </sheetPr>
  <dimension ref="A1:B3182"/>
  <sheetViews>
    <sheetView workbookViewId="0">
      <pane ySplit="3" topLeftCell="A3149" activePane="bottomLeft" state="frozen"/>
      <selection pane="bottomLeft" activeCell="P3169" sqref="P3169"/>
    </sheetView>
  </sheetViews>
  <sheetFormatPr defaultRowHeight="15" x14ac:dyDescent="0.25"/>
  <cols>
    <col min="1" max="1" width="16.28515625" customWidth="1"/>
    <col min="2" max="2" width="30.7109375" customWidth="1"/>
  </cols>
  <sheetData>
    <row r="1" spans="1:2" x14ac:dyDescent="0.25">
      <c r="A1" s="2" t="s">
        <v>5036</v>
      </c>
    </row>
    <row r="3" spans="1:2" x14ac:dyDescent="0.25">
      <c r="A3" s="3" t="s">
        <v>4872</v>
      </c>
      <c r="B3" s="3" t="s">
        <v>0</v>
      </c>
    </row>
    <row r="4" spans="1:2" x14ac:dyDescent="0.25">
      <c r="A4" t="s">
        <v>5038</v>
      </c>
      <c r="B4" t="s">
        <v>45</v>
      </c>
    </row>
    <row r="5" spans="1:2" x14ac:dyDescent="0.25">
      <c r="A5" t="s">
        <v>5039</v>
      </c>
      <c r="B5" t="s">
        <v>46</v>
      </c>
    </row>
    <row r="6" spans="1:2" x14ac:dyDescent="0.25">
      <c r="A6" t="s">
        <v>5040</v>
      </c>
      <c r="B6" t="s">
        <v>47</v>
      </c>
    </row>
    <row r="7" spans="1:2" x14ac:dyDescent="0.25">
      <c r="A7" t="s">
        <v>5041</v>
      </c>
      <c r="B7" t="s">
        <v>48</v>
      </c>
    </row>
    <row r="8" spans="1:2" x14ac:dyDescent="0.25">
      <c r="A8" t="s">
        <v>5042</v>
      </c>
      <c r="B8" t="s">
        <v>49</v>
      </c>
    </row>
    <row r="9" spans="1:2" x14ac:dyDescent="0.25">
      <c r="A9" t="s">
        <v>5043</v>
      </c>
      <c r="B9" t="s">
        <v>50</v>
      </c>
    </row>
    <row r="10" spans="1:2" x14ac:dyDescent="0.25">
      <c r="A10" t="s">
        <v>5044</v>
      </c>
      <c r="B10" t="s">
        <v>51</v>
      </c>
    </row>
    <row r="11" spans="1:2" x14ac:dyDescent="0.25">
      <c r="A11" t="s">
        <v>5045</v>
      </c>
      <c r="B11" t="s">
        <v>5046</v>
      </c>
    </row>
    <row r="12" spans="1:2" x14ac:dyDescent="0.25">
      <c r="A12" t="s">
        <v>5047</v>
      </c>
      <c r="B12" t="s">
        <v>52</v>
      </c>
    </row>
    <row r="13" spans="1:2" x14ac:dyDescent="0.25">
      <c r="A13" t="s">
        <v>5048</v>
      </c>
      <c r="B13" t="s">
        <v>53</v>
      </c>
    </row>
    <row r="14" spans="1:2" x14ac:dyDescent="0.25">
      <c r="A14" t="s">
        <v>5049</v>
      </c>
      <c r="B14" t="s">
        <v>54</v>
      </c>
    </row>
    <row r="15" spans="1:2" x14ac:dyDescent="0.25">
      <c r="A15" t="s">
        <v>5050</v>
      </c>
      <c r="B15" t="s">
        <v>55</v>
      </c>
    </row>
    <row r="16" spans="1:2" x14ac:dyDescent="0.25">
      <c r="A16" t="s">
        <v>5051</v>
      </c>
      <c r="B16" t="s">
        <v>56</v>
      </c>
    </row>
    <row r="17" spans="1:2" x14ac:dyDescent="0.25">
      <c r="A17" t="s">
        <v>5052</v>
      </c>
      <c r="B17" t="s">
        <v>57</v>
      </c>
    </row>
    <row r="18" spans="1:2" x14ac:dyDescent="0.25">
      <c r="A18" t="s">
        <v>5053</v>
      </c>
      <c r="B18" t="s">
        <v>58</v>
      </c>
    </row>
    <row r="19" spans="1:2" x14ac:dyDescent="0.25">
      <c r="A19" t="s">
        <v>5054</v>
      </c>
      <c r="B19" t="s">
        <v>59</v>
      </c>
    </row>
    <row r="20" spans="1:2" x14ac:dyDescent="0.25">
      <c r="A20" t="s">
        <v>5055</v>
      </c>
      <c r="B20" t="s">
        <v>60</v>
      </c>
    </row>
    <row r="21" spans="1:2" x14ac:dyDescent="0.25">
      <c r="A21" t="s">
        <v>5056</v>
      </c>
      <c r="B21" t="s">
        <v>61</v>
      </c>
    </row>
    <row r="22" spans="1:2" x14ac:dyDescent="0.25">
      <c r="A22" t="s">
        <v>5057</v>
      </c>
      <c r="B22" t="s">
        <v>62</v>
      </c>
    </row>
    <row r="23" spans="1:2" x14ac:dyDescent="0.25">
      <c r="A23" t="s">
        <v>5058</v>
      </c>
      <c r="B23" t="s">
        <v>63</v>
      </c>
    </row>
    <row r="24" spans="1:2" x14ac:dyDescent="0.25">
      <c r="A24" t="s">
        <v>5059</v>
      </c>
      <c r="B24" t="s">
        <v>63</v>
      </c>
    </row>
    <row r="25" spans="1:2" x14ac:dyDescent="0.25">
      <c r="A25" t="s">
        <v>5060</v>
      </c>
      <c r="B25" t="s">
        <v>64</v>
      </c>
    </row>
    <row r="26" spans="1:2" x14ac:dyDescent="0.25">
      <c r="A26" t="s">
        <v>5061</v>
      </c>
      <c r="B26" t="s">
        <v>65</v>
      </c>
    </row>
    <row r="27" spans="1:2" x14ac:dyDescent="0.25">
      <c r="A27" t="s">
        <v>5062</v>
      </c>
      <c r="B27" t="s">
        <v>66</v>
      </c>
    </row>
    <row r="28" spans="1:2" x14ac:dyDescent="0.25">
      <c r="A28" t="s">
        <v>5063</v>
      </c>
      <c r="B28" t="s">
        <v>67</v>
      </c>
    </row>
    <row r="29" spans="1:2" x14ac:dyDescent="0.25">
      <c r="A29" t="s">
        <v>5064</v>
      </c>
      <c r="B29" t="s">
        <v>68</v>
      </c>
    </row>
    <row r="30" spans="1:2" x14ac:dyDescent="0.25">
      <c r="A30" t="s">
        <v>5065</v>
      </c>
      <c r="B30" t="s">
        <v>69</v>
      </c>
    </row>
    <row r="31" spans="1:2" x14ac:dyDescent="0.25">
      <c r="A31" t="s">
        <v>5066</v>
      </c>
      <c r="B31" t="s">
        <v>70</v>
      </c>
    </row>
    <row r="32" spans="1:2" x14ac:dyDescent="0.25">
      <c r="A32" t="s">
        <v>5067</v>
      </c>
      <c r="B32" t="s">
        <v>71</v>
      </c>
    </row>
    <row r="33" spans="1:2" x14ac:dyDescent="0.25">
      <c r="A33" t="s">
        <v>5068</v>
      </c>
      <c r="B33" t="s">
        <v>72</v>
      </c>
    </row>
    <row r="34" spans="1:2" x14ac:dyDescent="0.25">
      <c r="A34" t="s">
        <v>5069</v>
      </c>
      <c r="B34" t="s">
        <v>73</v>
      </c>
    </row>
    <row r="35" spans="1:2" x14ac:dyDescent="0.25">
      <c r="A35" t="s">
        <v>5070</v>
      </c>
      <c r="B35" t="s">
        <v>74</v>
      </c>
    </row>
    <row r="36" spans="1:2" x14ac:dyDescent="0.25">
      <c r="A36" t="s">
        <v>5071</v>
      </c>
      <c r="B36" t="s">
        <v>75</v>
      </c>
    </row>
    <row r="37" spans="1:2" x14ac:dyDescent="0.25">
      <c r="A37" t="s">
        <v>5072</v>
      </c>
      <c r="B37" t="s">
        <v>76</v>
      </c>
    </row>
    <row r="38" spans="1:2" x14ac:dyDescent="0.25">
      <c r="A38" t="s">
        <v>5073</v>
      </c>
      <c r="B38" t="s">
        <v>77</v>
      </c>
    </row>
    <row r="39" spans="1:2" x14ac:dyDescent="0.25">
      <c r="A39" t="s">
        <v>5074</v>
      </c>
      <c r="B39" t="s">
        <v>78</v>
      </c>
    </row>
    <row r="40" spans="1:2" x14ac:dyDescent="0.25">
      <c r="A40" t="s">
        <v>5075</v>
      </c>
      <c r="B40" t="s">
        <v>79</v>
      </c>
    </row>
    <row r="41" spans="1:2" x14ac:dyDescent="0.25">
      <c r="A41" t="s">
        <v>5076</v>
      </c>
      <c r="B41" t="s">
        <v>80</v>
      </c>
    </row>
    <row r="42" spans="1:2" x14ac:dyDescent="0.25">
      <c r="A42" t="s">
        <v>5077</v>
      </c>
      <c r="B42" t="s">
        <v>81</v>
      </c>
    </row>
    <row r="43" spans="1:2" x14ac:dyDescent="0.25">
      <c r="A43" t="s">
        <v>5078</v>
      </c>
      <c r="B43" t="s">
        <v>5002</v>
      </c>
    </row>
    <row r="44" spans="1:2" x14ac:dyDescent="0.25">
      <c r="A44" t="s">
        <v>5079</v>
      </c>
      <c r="B44" t="s">
        <v>82</v>
      </c>
    </row>
    <row r="45" spans="1:2" x14ac:dyDescent="0.25">
      <c r="A45" t="s">
        <v>5080</v>
      </c>
      <c r="B45" t="s">
        <v>83</v>
      </c>
    </row>
    <row r="46" spans="1:2" x14ac:dyDescent="0.25">
      <c r="A46" t="s">
        <v>5081</v>
      </c>
      <c r="B46" t="s">
        <v>84</v>
      </c>
    </row>
    <row r="47" spans="1:2" x14ac:dyDescent="0.25">
      <c r="A47" t="s">
        <v>5082</v>
      </c>
      <c r="B47" t="s">
        <v>85</v>
      </c>
    </row>
    <row r="48" spans="1:2" x14ac:dyDescent="0.25">
      <c r="A48" t="s">
        <v>5083</v>
      </c>
      <c r="B48" t="s">
        <v>86</v>
      </c>
    </row>
    <row r="49" spans="1:2" x14ac:dyDescent="0.25">
      <c r="A49" t="s">
        <v>5084</v>
      </c>
      <c r="B49" t="s">
        <v>87</v>
      </c>
    </row>
    <row r="50" spans="1:2" x14ac:dyDescent="0.25">
      <c r="A50" t="s">
        <v>5085</v>
      </c>
      <c r="B50" t="s">
        <v>88</v>
      </c>
    </row>
    <row r="51" spans="1:2" x14ac:dyDescent="0.25">
      <c r="A51" t="s">
        <v>5086</v>
      </c>
      <c r="B51" t="s">
        <v>89</v>
      </c>
    </row>
    <row r="52" spans="1:2" x14ac:dyDescent="0.25">
      <c r="A52" t="s">
        <v>5087</v>
      </c>
      <c r="B52" t="s">
        <v>90</v>
      </c>
    </row>
    <row r="53" spans="1:2" x14ac:dyDescent="0.25">
      <c r="A53" t="s">
        <v>5088</v>
      </c>
      <c r="B53" t="s">
        <v>91</v>
      </c>
    </row>
    <row r="54" spans="1:2" x14ac:dyDescent="0.25">
      <c r="A54" t="s">
        <v>5089</v>
      </c>
      <c r="B54" t="s">
        <v>92</v>
      </c>
    </row>
    <row r="55" spans="1:2" x14ac:dyDescent="0.25">
      <c r="A55" t="s">
        <v>5090</v>
      </c>
      <c r="B55" t="s">
        <v>93</v>
      </c>
    </row>
    <row r="56" spans="1:2" x14ac:dyDescent="0.25">
      <c r="A56" t="s">
        <v>5091</v>
      </c>
      <c r="B56" t="s">
        <v>94</v>
      </c>
    </row>
    <row r="57" spans="1:2" x14ac:dyDescent="0.25">
      <c r="A57" t="s">
        <v>5092</v>
      </c>
      <c r="B57" t="s">
        <v>95</v>
      </c>
    </row>
    <row r="58" spans="1:2" x14ac:dyDescent="0.25">
      <c r="A58" t="s">
        <v>5093</v>
      </c>
      <c r="B58" t="s">
        <v>96</v>
      </c>
    </row>
    <row r="59" spans="1:2" x14ac:dyDescent="0.25">
      <c r="A59" t="s">
        <v>5094</v>
      </c>
      <c r="B59" t="s">
        <v>97</v>
      </c>
    </row>
    <row r="60" spans="1:2" x14ac:dyDescent="0.25">
      <c r="A60" t="s">
        <v>5095</v>
      </c>
      <c r="B60" t="s">
        <v>98</v>
      </c>
    </row>
    <row r="61" spans="1:2" x14ac:dyDescent="0.25">
      <c r="A61" t="s">
        <v>5096</v>
      </c>
      <c r="B61" t="s">
        <v>99</v>
      </c>
    </row>
    <row r="62" spans="1:2" x14ac:dyDescent="0.25">
      <c r="A62" t="s">
        <v>5097</v>
      </c>
      <c r="B62" t="s">
        <v>100</v>
      </c>
    </row>
    <row r="63" spans="1:2" x14ac:dyDescent="0.25">
      <c r="A63" t="s">
        <v>5098</v>
      </c>
      <c r="B63" t="s">
        <v>101</v>
      </c>
    </row>
    <row r="64" spans="1:2" x14ac:dyDescent="0.25">
      <c r="A64" t="s">
        <v>5099</v>
      </c>
      <c r="B64" t="s">
        <v>102</v>
      </c>
    </row>
    <row r="65" spans="1:2" x14ac:dyDescent="0.25">
      <c r="A65" t="s">
        <v>5100</v>
      </c>
      <c r="B65" t="s">
        <v>103</v>
      </c>
    </row>
    <row r="66" spans="1:2" x14ac:dyDescent="0.25">
      <c r="A66" t="s">
        <v>5101</v>
      </c>
      <c r="B66" t="s">
        <v>104</v>
      </c>
    </row>
    <row r="67" spans="1:2" x14ac:dyDescent="0.25">
      <c r="A67" t="s">
        <v>5102</v>
      </c>
      <c r="B67" t="s">
        <v>105</v>
      </c>
    </row>
    <row r="68" spans="1:2" x14ac:dyDescent="0.25">
      <c r="A68" t="s">
        <v>5103</v>
      </c>
      <c r="B68" t="s">
        <v>106</v>
      </c>
    </row>
    <row r="69" spans="1:2" x14ac:dyDescent="0.25">
      <c r="A69" t="s">
        <v>5104</v>
      </c>
      <c r="B69" t="s">
        <v>107</v>
      </c>
    </row>
    <row r="70" spans="1:2" x14ac:dyDescent="0.25">
      <c r="A70" t="s">
        <v>5105</v>
      </c>
      <c r="B70" t="s">
        <v>108</v>
      </c>
    </row>
    <row r="71" spans="1:2" x14ac:dyDescent="0.25">
      <c r="A71" t="s">
        <v>5106</v>
      </c>
      <c r="B71" t="s">
        <v>109</v>
      </c>
    </row>
    <row r="72" spans="1:2" x14ac:dyDescent="0.25">
      <c r="A72" t="s">
        <v>5107</v>
      </c>
      <c r="B72" t="s">
        <v>110</v>
      </c>
    </row>
    <row r="73" spans="1:2" x14ac:dyDescent="0.25">
      <c r="A73" t="s">
        <v>5108</v>
      </c>
      <c r="B73" t="s">
        <v>111</v>
      </c>
    </row>
    <row r="74" spans="1:2" x14ac:dyDescent="0.25">
      <c r="A74" t="s">
        <v>5109</v>
      </c>
      <c r="B74" t="s">
        <v>112</v>
      </c>
    </row>
    <row r="75" spans="1:2" x14ac:dyDescent="0.25">
      <c r="A75" t="s">
        <v>5110</v>
      </c>
      <c r="B75" t="s">
        <v>113</v>
      </c>
    </row>
    <row r="76" spans="1:2" x14ac:dyDescent="0.25">
      <c r="A76" t="s">
        <v>5111</v>
      </c>
      <c r="B76" t="s">
        <v>114</v>
      </c>
    </row>
    <row r="77" spans="1:2" x14ac:dyDescent="0.25">
      <c r="A77" t="s">
        <v>5112</v>
      </c>
      <c r="B77" t="s">
        <v>115</v>
      </c>
    </row>
    <row r="78" spans="1:2" x14ac:dyDescent="0.25">
      <c r="A78" t="s">
        <v>5113</v>
      </c>
      <c r="B78" t="s">
        <v>116</v>
      </c>
    </row>
    <row r="79" spans="1:2" x14ac:dyDescent="0.25">
      <c r="A79" t="s">
        <v>5114</v>
      </c>
      <c r="B79" t="s">
        <v>117</v>
      </c>
    </row>
    <row r="80" spans="1:2" x14ac:dyDescent="0.25">
      <c r="A80" t="s">
        <v>5115</v>
      </c>
      <c r="B80" t="s">
        <v>118</v>
      </c>
    </row>
    <row r="81" spans="1:2" x14ac:dyDescent="0.25">
      <c r="A81" t="s">
        <v>5116</v>
      </c>
      <c r="B81" t="s">
        <v>119</v>
      </c>
    </row>
    <row r="82" spans="1:2" x14ac:dyDescent="0.25">
      <c r="A82" t="s">
        <v>5117</v>
      </c>
      <c r="B82" t="s">
        <v>120</v>
      </c>
    </row>
    <row r="83" spans="1:2" x14ac:dyDescent="0.25">
      <c r="A83" t="s">
        <v>5118</v>
      </c>
      <c r="B83" t="s">
        <v>121</v>
      </c>
    </row>
    <row r="84" spans="1:2" x14ac:dyDescent="0.25">
      <c r="A84" t="s">
        <v>5119</v>
      </c>
      <c r="B84" t="s">
        <v>122</v>
      </c>
    </row>
    <row r="85" spans="1:2" x14ac:dyDescent="0.25">
      <c r="A85" t="s">
        <v>5120</v>
      </c>
      <c r="B85" t="s">
        <v>123</v>
      </c>
    </row>
    <row r="86" spans="1:2" x14ac:dyDescent="0.25">
      <c r="A86" t="s">
        <v>5121</v>
      </c>
      <c r="B86" t="s">
        <v>124</v>
      </c>
    </row>
    <row r="87" spans="1:2" x14ac:dyDescent="0.25">
      <c r="A87" t="s">
        <v>5122</v>
      </c>
      <c r="B87" t="s">
        <v>125</v>
      </c>
    </row>
    <row r="88" spans="1:2" x14ac:dyDescent="0.25">
      <c r="A88" t="s">
        <v>5123</v>
      </c>
      <c r="B88" t="s">
        <v>126</v>
      </c>
    </row>
    <row r="89" spans="1:2" x14ac:dyDescent="0.25">
      <c r="A89" t="s">
        <v>5124</v>
      </c>
      <c r="B89" t="s">
        <v>127</v>
      </c>
    </row>
    <row r="90" spans="1:2" x14ac:dyDescent="0.25">
      <c r="A90" t="s">
        <v>5125</v>
      </c>
      <c r="B90" t="s">
        <v>128</v>
      </c>
    </row>
    <row r="91" spans="1:2" x14ac:dyDescent="0.25">
      <c r="A91" t="s">
        <v>5126</v>
      </c>
      <c r="B91" t="s">
        <v>129</v>
      </c>
    </row>
    <row r="92" spans="1:2" x14ac:dyDescent="0.25">
      <c r="A92" t="s">
        <v>5127</v>
      </c>
      <c r="B92" t="s">
        <v>130</v>
      </c>
    </row>
    <row r="93" spans="1:2" x14ac:dyDescent="0.25">
      <c r="A93" t="s">
        <v>5128</v>
      </c>
      <c r="B93" t="s">
        <v>131</v>
      </c>
    </row>
    <row r="94" spans="1:2" x14ac:dyDescent="0.25">
      <c r="A94" t="s">
        <v>5129</v>
      </c>
      <c r="B94" t="s">
        <v>132</v>
      </c>
    </row>
    <row r="95" spans="1:2" x14ac:dyDescent="0.25">
      <c r="A95" t="s">
        <v>5130</v>
      </c>
      <c r="B95" t="s">
        <v>133</v>
      </c>
    </row>
    <row r="96" spans="1:2" x14ac:dyDescent="0.25">
      <c r="A96" t="s">
        <v>5131</v>
      </c>
      <c r="B96" t="s">
        <v>134</v>
      </c>
    </row>
    <row r="97" spans="1:2" x14ac:dyDescent="0.25">
      <c r="A97" t="s">
        <v>5132</v>
      </c>
      <c r="B97" t="s">
        <v>135</v>
      </c>
    </row>
    <row r="98" spans="1:2" x14ac:dyDescent="0.25">
      <c r="A98" t="s">
        <v>5133</v>
      </c>
      <c r="B98" t="s">
        <v>136</v>
      </c>
    </row>
    <row r="99" spans="1:2" x14ac:dyDescent="0.25">
      <c r="A99" t="s">
        <v>5134</v>
      </c>
      <c r="B99" t="s">
        <v>137</v>
      </c>
    </row>
    <row r="100" spans="1:2" x14ac:dyDescent="0.25">
      <c r="A100" t="s">
        <v>5135</v>
      </c>
      <c r="B100" t="s">
        <v>138</v>
      </c>
    </row>
    <row r="101" spans="1:2" x14ac:dyDescent="0.25">
      <c r="A101" t="s">
        <v>5136</v>
      </c>
      <c r="B101" t="s">
        <v>139</v>
      </c>
    </row>
    <row r="102" spans="1:2" x14ac:dyDescent="0.25">
      <c r="A102" t="s">
        <v>5137</v>
      </c>
      <c r="B102" t="s">
        <v>140</v>
      </c>
    </row>
    <row r="103" spans="1:2" x14ac:dyDescent="0.25">
      <c r="A103" t="s">
        <v>5138</v>
      </c>
      <c r="B103" t="s">
        <v>141</v>
      </c>
    </row>
    <row r="104" spans="1:2" x14ac:dyDescent="0.25">
      <c r="A104" t="s">
        <v>5139</v>
      </c>
      <c r="B104" t="s">
        <v>142</v>
      </c>
    </row>
    <row r="105" spans="1:2" x14ac:dyDescent="0.25">
      <c r="A105" t="s">
        <v>5140</v>
      </c>
      <c r="B105" t="s">
        <v>143</v>
      </c>
    </row>
    <row r="106" spans="1:2" x14ac:dyDescent="0.25">
      <c r="A106" t="s">
        <v>5141</v>
      </c>
      <c r="B106" t="s">
        <v>144</v>
      </c>
    </row>
    <row r="107" spans="1:2" x14ac:dyDescent="0.25">
      <c r="A107" t="s">
        <v>5142</v>
      </c>
      <c r="B107" t="s">
        <v>145</v>
      </c>
    </row>
    <row r="108" spans="1:2" x14ac:dyDescent="0.25">
      <c r="A108" t="s">
        <v>5143</v>
      </c>
      <c r="B108" t="s">
        <v>146</v>
      </c>
    </row>
    <row r="109" spans="1:2" x14ac:dyDescent="0.25">
      <c r="A109" t="s">
        <v>5144</v>
      </c>
      <c r="B109" t="s">
        <v>147</v>
      </c>
    </row>
    <row r="110" spans="1:2" x14ac:dyDescent="0.25">
      <c r="A110" t="s">
        <v>5145</v>
      </c>
      <c r="B110" t="s">
        <v>148</v>
      </c>
    </row>
    <row r="111" spans="1:2" x14ac:dyDescent="0.25">
      <c r="A111" t="s">
        <v>5146</v>
      </c>
      <c r="B111" t="s">
        <v>149</v>
      </c>
    </row>
    <row r="112" spans="1:2" x14ac:dyDescent="0.25">
      <c r="A112" t="s">
        <v>5147</v>
      </c>
      <c r="B112" t="s">
        <v>150</v>
      </c>
    </row>
    <row r="113" spans="1:2" x14ac:dyDescent="0.25">
      <c r="A113" t="s">
        <v>5148</v>
      </c>
      <c r="B113" t="s">
        <v>151</v>
      </c>
    </row>
    <row r="114" spans="1:2" x14ac:dyDescent="0.25">
      <c r="A114" t="s">
        <v>5149</v>
      </c>
      <c r="B114" t="s">
        <v>152</v>
      </c>
    </row>
    <row r="115" spans="1:2" x14ac:dyDescent="0.25">
      <c r="A115" t="s">
        <v>5150</v>
      </c>
      <c r="B115" t="s">
        <v>153</v>
      </c>
    </row>
    <row r="116" spans="1:2" x14ac:dyDescent="0.25">
      <c r="A116" t="s">
        <v>5151</v>
      </c>
      <c r="B116" t="s">
        <v>154</v>
      </c>
    </row>
    <row r="117" spans="1:2" x14ac:dyDescent="0.25">
      <c r="A117" t="s">
        <v>5152</v>
      </c>
      <c r="B117" t="s">
        <v>155</v>
      </c>
    </row>
    <row r="118" spans="1:2" x14ac:dyDescent="0.25">
      <c r="A118" t="s">
        <v>5153</v>
      </c>
      <c r="B118" t="s">
        <v>156</v>
      </c>
    </row>
    <row r="119" spans="1:2" x14ac:dyDescent="0.25">
      <c r="A119" t="s">
        <v>5154</v>
      </c>
      <c r="B119" t="s">
        <v>157</v>
      </c>
    </row>
    <row r="120" spans="1:2" x14ac:dyDescent="0.25">
      <c r="A120" t="s">
        <v>5155</v>
      </c>
      <c r="B120" t="s">
        <v>158</v>
      </c>
    </row>
    <row r="121" spans="1:2" x14ac:dyDescent="0.25">
      <c r="A121" t="s">
        <v>5156</v>
      </c>
      <c r="B121" t="s">
        <v>159</v>
      </c>
    </row>
    <row r="122" spans="1:2" x14ac:dyDescent="0.25">
      <c r="A122" t="s">
        <v>5157</v>
      </c>
      <c r="B122" t="s">
        <v>160</v>
      </c>
    </row>
    <row r="123" spans="1:2" x14ac:dyDescent="0.25">
      <c r="A123" t="s">
        <v>5158</v>
      </c>
      <c r="B123" t="s">
        <v>161</v>
      </c>
    </row>
    <row r="124" spans="1:2" x14ac:dyDescent="0.25">
      <c r="A124" t="s">
        <v>5159</v>
      </c>
      <c r="B124" t="s">
        <v>162</v>
      </c>
    </row>
    <row r="125" spans="1:2" x14ac:dyDescent="0.25">
      <c r="A125" t="s">
        <v>5160</v>
      </c>
      <c r="B125" t="s">
        <v>163</v>
      </c>
    </row>
    <row r="126" spans="1:2" x14ac:dyDescent="0.25">
      <c r="A126" t="s">
        <v>5161</v>
      </c>
      <c r="B126" t="s">
        <v>164</v>
      </c>
    </row>
    <row r="127" spans="1:2" x14ac:dyDescent="0.25">
      <c r="A127" t="s">
        <v>5162</v>
      </c>
      <c r="B127" t="s">
        <v>165</v>
      </c>
    </row>
    <row r="128" spans="1:2" x14ac:dyDescent="0.25">
      <c r="A128" t="s">
        <v>5163</v>
      </c>
      <c r="B128" t="s">
        <v>166</v>
      </c>
    </row>
    <row r="129" spans="1:2" x14ac:dyDescent="0.25">
      <c r="A129" t="s">
        <v>5164</v>
      </c>
      <c r="B129" t="s">
        <v>167</v>
      </c>
    </row>
    <row r="130" spans="1:2" x14ac:dyDescent="0.25">
      <c r="A130" t="s">
        <v>5165</v>
      </c>
      <c r="B130" t="s">
        <v>168</v>
      </c>
    </row>
    <row r="131" spans="1:2" x14ac:dyDescent="0.25">
      <c r="A131" t="s">
        <v>5166</v>
      </c>
      <c r="B131" t="s">
        <v>169</v>
      </c>
    </row>
    <row r="132" spans="1:2" x14ac:dyDescent="0.25">
      <c r="A132" t="s">
        <v>5167</v>
      </c>
      <c r="B132" t="s">
        <v>170</v>
      </c>
    </row>
    <row r="133" spans="1:2" x14ac:dyDescent="0.25">
      <c r="A133" t="s">
        <v>5168</v>
      </c>
      <c r="B133" t="s">
        <v>171</v>
      </c>
    </row>
    <row r="134" spans="1:2" x14ac:dyDescent="0.25">
      <c r="A134" t="s">
        <v>5169</v>
      </c>
      <c r="B134" t="s">
        <v>172</v>
      </c>
    </row>
    <row r="135" spans="1:2" x14ac:dyDescent="0.25">
      <c r="A135" t="s">
        <v>5170</v>
      </c>
      <c r="B135" t="s">
        <v>173</v>
      </c>
    </row>
    <row r="136" spans="1:2" x14ac:dyDescent="0.25">
      <c r="A136" t="s">
        <v>5171</v>
      </c>
      <c r="B136" t="s">
        <v>174</v>
      </c>
    </row>
    <row r="137" spans="1:2" x14ac:dyDescent="0.25">
      <c r="A137" t="s">
        <v>5172</v>
      </c>
      <c r="B137" t="s">
        <v>175</v>
      </c>
    </row>
    <row r="138" spans="1:2" x14ac:dyDescent="0.25">
      <c r="A138" t="s">
        <v>5173</v>
      </c>
      <c r="B138" t="s">
        <v>176</v>
      </c>
    </row>
    <row r="139" spans="1:2" x14ac:dyDescent="0.25">
      <c r="A139" t="s">
        <v>5174</v>
      </c>
      <c r="B139" t="s">
        <v>177</v>
      </c>
    </row>
    <row r="140" spans="1:2" x14ac:dyDescent="0.25">
      <c r="A140" t="s">
        <v>5175</v>
      </c>
      <c r="B140" t="s">
        <v>178</v>
      </c>
    </row>
    <row r="141" spans="1:2" x14ac:dyDescent="0.25">
      <c r="A141" t="s">
        <v>5176</v>
      </c>
      <c r="B141" t="s">
        <v>179</v>
      </c>
    </row>
    <row r="142" spans="1:2" x14ac:dyDescent="0.25">
      <c r="A142" t="s">
        <v>5177</v>
      </c>
      <c r="B142" t="s">
        <v>180</v>
      </c>
    </row>
    <row r="143" spans="1:2" x14ac:dyDescent="0.25">
      <c r="A143" t="s">
        <v>5178</v>
      </c>
      <c r="B143" t="s">
        <v>181</v>
      </c>
    </row>
    <row r="144" spans="1:2" x14ac:dyDescent="0.25">
      <c r="A144" t="s">
        <v>5179</v>
      </c>
      <c r="B144" t="s">
        <v>182</v>
      </c>
    </row>
    <row r="145" spans="1:2" x14ac:dyDescent="0.25">
      <c r="A145" t="s">
        <v>5180</v>
      </c>
      <c r="B145" t="s">
        <v>183</v>
      </c>
    </row>
    <row r="146" spans="1:2" x14ac:dyDescent="0.25">
      <c r="A146" t="s">
        <v>5181</v>
      </c>
      <c r="B146" t="s">
        <v>184</v>
      </c>
    </row>
    <row r="147" spans="1:2" x14ac:dyDescent="0.25">
      <c r="A147" t="s">
        <v>5182</v>
      </c>
      <c r="B147" t="s">
        <v>185</v>
      </c>
    </row>
    <row r="148" spans="1:2" x14ac:dyDescent="0.25">
      <c r="A148" t="s">
        <v>5183</v>
      </c>
      <c r="B148" t="s">
        <v>186</v>
      </c>
    </row>
    <row r="149" spans="1:2" x14ac:dyDescent="0.25">
      <c r="A149" t="s">
        <v>5184</v>
      </c>
      <c r="B149" t="s">
        <v>187</v>
      </c>
    </row>
    <row r="150" spans="1:2" x14ac:dyDescent="0.25">
      <c r="A150" t="s">
        <v>5185</v>
      </c>
      <c r="B150" t="s">
        <v>188</v>
      </c>
    </row>
    <row r="151" spans="1:2" x14ac:dyDescent="0.25">
      <c r="A151" t="s">
        <v>5186</v>
      </c>
      <c r="B151" t="s">
        <v>189</v>
      </c>
    </row>
    <row r="152" spans="1:2" x14ac:dyDescent="0.25">
      <c r="A152" t="s">
        <v>5187</v>
      </c>
      <c r="B152" t="s">
        <v>190</v>
      </c>
    </row>
    <row r="153" spans="1:2" x14ac:dyDescent="0.25">
      <c r="A153" t="s">
        <v>5188</v>
      </c>
      <c r="B153" t="s">
        <v>191</v>
      </c>
    </row>
    <row r="154" spans="1:2" x14ac:dyDescent="0.25">
      <c r="A154" t="s">
        <v>5189</v>
      </c>
      <c r="B154" t="s">
        <v>192</v>
      </c>
    </row>
    <row r="155" spans="1:2" x14ac:dyDescent="0.25">
      <c r="A155" t="s">
        <v>5190</v>
      </c>
      <c r="B155" t="s">
        <v>193</v>
      </c>
    </row>
    <row r="156" spans="1:2" x14ac:dyDescent="0.25">
      <c r="A156" t="s">
        <v>5191</v>
      </c>
      <c r="B156" t="s">
        <v>194</v>
      </c>
    </row>
    <row r="157" spans="1:2" x14ac:dyDescent="0.25">
      <c r="A157" t="s">
        <v>5192</v>
      </c>
      <c r="B157" t="s">
        <v>195</v>
      </c>
    </row>
    <row r="158" spans="1:2" x14ac:dyDescent="0.25">
      <c r="A158" t="s">
        <v>5193</v>
      </c>
      <c r="B158" t="s">
        <v>196</v>
      </c>
    </row>
    <row r="159" spans="1:2" x14ac:dyDescent="0.25">
      <c r="A159" t="s">
        <v>5194</v>
      </c>
      <c r="B159" t="s">
        <v>197</v>
      </c>
    </row>
    <row r="160" spans="1:2" x14ac:dyDescent="0.25">
      <c r="A160" t="s">
        <v>5195</v>
      </c>
      <c r="B160" t="s">
        <v>198</v>
      </c>
    </row>
    <row r="161" spans="1:2" x14ac:dyDescent="0.25">
      <c r="A161" t="s">
        <v>5196</v>
      </c>
      <c r="B161" t="s">
        <v>199</v>
      </c>
    </row>
    <row r="162" spans="1:2" x14ac:dyDescent="0.25">
      <c r="A162" t="s">
        <v>5197</v>
      </c>
      <c r="B162" t="s">
        <v>200</v>
      </c>
    </row>
    <row r="163" spans="1:2" x14ac:dyDescent="0.25">
      <c r="A163" t="s">
        <v>5198</v>
      </c>
      <c r="B163" t="s">
        <v>201</v>
      </c>
    </row>
    <row r="164" spans="1:2" x14ac:dyDescent="0.25">
      <c r="A164" t="s">
        <v>5199</v>
      </c>
      <c r="B164" t="s">
        <v>202</v>
      </c>
    </row>
    <row r="165" spans="1:2" x14ac:dyDescent="0.25">
      <c r="A165" t="s">
        <v>5200</v>
      </c>
      <c r="B165" t="s">
        <v>203</v>
      </c>
    </row>
    <row r="166" spans="1:2" x14ac:dyDescent="0.25">
      <c r="A166" t="s">
        <v>5201</v>
      </c>
      <c r="B166" t="s">
        <v>204</v>
      </c>
    </row>
    <row r="167" spans="1:2" x14ac:dyDescent="0.25">
      <c r="A167" t="s">
        <v>5202</v>
      </c>
      <c r="B167" t="s">
        <v>205</v>
      </c>
    </row>
    <row r="168" spans="1:2" x14ac:dyDescent="0.25">
      <c r="A168" t="s">
        <v>5203</v>
      </c>
      <c r="B168" t="s">
        <v>206</v>
      </c>
    </row>
    <row r="169" spans="1:2" x14ac:dyDescent="0.25">
      <c r="A169" t="s">
        <v>5204</v>
      </c>
      <c r="B169" t="s">
        <v>207</v>
      </c>
    </row>
    <row r="170" spans="1:2" x14ac:dyDescent="0.25">
      <c r="A170" t="s">
        <v>5205</v>
      </c>
      <c r="B170" t="s">
        <v>208</v>
      </c>
    </row>
    <row r="171" spans="1:2" x14ac:dyDescent="0.25">
      <c r="A171" t="s">
        <v>5206</v>
      </c>
      <c r="B171" t="s">
        <v>209</v>
      </c>
    </row>
    <row r="172" spans="1:2" x14ac:dyDescent="0.25">
      <c r="A172" t="s">
        <v>5207</v>
      </c>
      <c r="B172" t="s">
        <v>210</v>
      </c>
    </row>
    <row r="173" spans="1:2" x14ac:dyDescent="0.25">
      <c r="A173" t="s">
        <v>5208</v>
      </c>
      <c r="B173" t="s">
        <v>211</v>
      </c>
    </row>
    <row r="174" spans="1:2" x14ac:dyDescent="0.25">
      <c r="A174" t="s">
        <v>5209</v>
      </c>
      <c r="B174" t="s">
        <v>212</v>
      </c>
    </row>
    <row r="175" spans="1:2" x14ac:dyDescent="0.25">
      <c r="A175" t="s">
        <v>5210</v>
      </c>
      <c r="B175" t="s">
        <v>213</v>
      </c>
    </row>
    <row r="176" spans="1:2" x14ac:dyDescent="0.25">
      <c r="A176" t="s">
        <v>5211</v>
      </c>
      <c r="B176" t="s">
        <v>214</v>
      </c>
    </row>
    <row r="177" spans="1:2" x14ac:dyDescent="0.25">
      <c r="A177" t="s">
        <v>5212</v>
      </c>
      <c r="B177" t="s">
        <v>215</v>
      </c>
    </row>
    <row r="178" spans="1:2" x14ac:dyDescent="0.25">
      <c r="A178" t="s">
        <v>5213</v>
      </c>
      <c r="B178" t="s">
        <v>216</v>
      </c>
    </row>
    <row r="179" spans="1:2" x14ac:dyDescent="0.25">
      <c r="A179" t="s">
        <v>5214</v>
      </c>
      <c r="B179" t="s">
        <v>217</v>
      </c>
    </row>
    <row r="180" spans="1:2" x14ac:dyDescent="0.25">
      <c r="A180" t="s">
        <v>5215</v>
      </c>
      <c r="B180" t="s">
        <v>218</v>
      </c>
    </row>
    <row r="181" spans="1:2" x14ac:dyDescent="0.25">
      <c r="A181" t="s">
        <v>5216</v>
      </c>
      <c r="B181" t="s">
        <v>219</v>
      </c>
    </row>
    <row r="182" spans="1:2" x14ac:dyDescent="0.25">
      <c r="A182" t="s">
        <v>5217</v>
      </c>
      <c r="B182" t="s">
        <v>220</v>
      </c>
    </row>
    <row r="183" spans="1:2" x14ac:dyDescent="0.25">
      <c r="A183" t="s">
        <v>5218</v>
      </c>
      <c r="B183" t="s">
        <v>221</v>
      </c>
    </row>
    <row r="184" spans="1:2" x14ac:dyDescent="0.25">
      <c r="A184" t="s">
        <v>5219</v>
      </c>
      <c r="B184" t="s">
        <v>222</v>
      </c>
    </row>
    <row r="185" spans="1:2" x14ac:dyDescent="0.25">
      <c r="A185" t="s">
        <v>5220</v>
      </c>
      <c r="B185" t="s">
        <v>223</v>
      </c>
    </row>
    <row r="186" spans="1:2" x14ac:dyDescent="0.25">
      <c r="A186" t="s">
        <v>5221</v>
      </c>
      <c r="B186" t="s">
        <v>224</v>
      </c>
    </row>
    <row r="187" spans="1:2" x14ac:dyDescent="0.25">
      <c r="A187" t="s">
        <v>5222</v>
      </c>
      <c r="B187" t="s">
        <v>4974</v>
      </c>
    </row>
    <row r="188" spans="1:2" x14ac:dyDescent="0.25">
      <c r="A188" t="s">
        <v>5223</v>
      </c>
      <c r="B188" t="s">
        <v>225</v>
      </c>
    </row>
    <row r="189" spans="1:2" x14ac:dyDescent="0.25">
      <c r="A189" t="s">
        <v>5224</v>
      </c>
      <c r="B189" t="s">
        <v>226</v>
      </c>
    </row>
    <row r="190" spans="1:2" x14ac:dyDescent="0.25">
      <c r="A190" t="s">
        <v>5225</v>
      </c>
      <c r="B190" t="s">
        <v>227</v>
      </c>
    </row>
    <row r="191" spans="1:2" x14ac:dyDescent="0.25">
      <c r="A191" t="s">
        <v>5226</v>
      </c>
      <c r="B191" t="s">
        <v>228</v>
      </c>
    </row>
    <row r="192" spans="1:2" x14ac:dyDescent="0.25">
      <c r="A192" t="s">
        <v>5227</v>
      </c>
      <c r="B192" t="s">
        <v>4975</v>
      </c>
    </row>
    <row r="193" spans="1:2" x14ac:dyDescent="0.25">
      <c r="A193" t="s">
        <v>5228</v>
      </c>
      <c r="B193" t="s">
        <v>4976</v>
      </c>
    </row>
    <row r="194" spans="1:2" x14ac:dyDescent="0.25">
      <c r="A194" t="s">
        <v>5229</v>
      </c>
      <c r="B194" t="s">
        <v>229</v>
      </c>
    </row>
    <row r="195" spans="1:2" x14ac:dyDescent="0.25">
      <c r="A195" t="s">
        <v>5230</v>
      </c>
      <c r="B195" t="s">
        <v>230</v>
      </c>
    </row>
    <row r="196" spans="1:2" x14ac:dyDescent="0.25">
      <c r="A196" t="s">
        <v>5231</v>
      </c>
      <c r="B196" t="s">
        <v>231</v>
      </c>
    </row>
    <row r="197" spans="1:2" x14ac:dyDescent="0.25">
      <c r="A197" t="s">
        <v>5232</v>
      </c>
      <c r="B197" t="s">
        <v>232</v>
      </c>
    </row>
    <row r="198" spans="1:2" x14ac:dyDescent="0.25">
      <c r="A198" t="s">
        <v>5233</v>
      </c>
      <c r="B198" t="s">
        <v>233</v>
      </c>
    </row>
    <row r="199" spans="1:2" x14ac:dyDescent="0.25">
      <c r="A199" t="s">
        <v>5234</v>
      </c>
      <c r="B199" t="s">
        <v>234</v>
      </c>
    </row>
    <row r="200" spans="1:2" x14ac:dyDescent="0.25">
      <c r="A200" t="s">
        <v>5235</v>
      </c>
      <c r="B200" t="s">
        <v>235</v>
      </c>
    </row>
    <row r="201" spans="1:2" x14ac:dyDescent="0.25">
      <c r="A201" t="s">
        <v>5236</v>
      </c>
      <c r="B201" t="s">
        <v>236</v>
      </c>
    </row>
    <row r="202" spans="1:2" x14ac:dyDescent="0.25">
      <c r="A202" t="s">
        <v>5237</v>
      </c>
      <c r="B202" t="s">
        <v>5238</v>
      </c>
    </row>
    <row r="203" spans="1:2" x14ac:dyDescent="0.25">
      <c r="A203" t="s">
        <v>5239</v>
      </c>
      <c r="B203" t="s">
        <v>5240</v>
      </c>
    </row>
    <row r="204" spans="1:2" x14ac:dyDescent="0.25">
      <c r="A204" t="s">
        <v>5241</v>
      </c>
      <c r="B204" t="s">
        <v>237</v>
      </c>
    </row>
    <row r="205" spans="1:2" x14ac:dyDescent="0.25">
      <c r="A205" t="s">
        <v>5242</v>
      </c>
      <c r="B205" t="s">
        <v>5243</v>
      </c>
    </row>
    <row r="206" spans="1:2" x14ac:dyDescent="0.25">
      <c r="A206" t="s">
        <v>5244</v>
      </c>
      <c r="B206" t="s">
        <v>239</v>
      </c>
    </row>
    <row r="207" spans="1:2" x14ac:dyDescent="0.25">
      <c r="A207" t="s">
        <v>5245</v>
      </c>
      <c r="B207" t="s">
        <v>5246</v>
      </c>
    </row>
    <row r="208" spans="1:2" x14ac:dyDescent="0.25">
      <c r="A208" t="s">
        <v>5247</v>
      </c>
      <c r="B208" t="s">
        <v>240</v>
      </c>
    </row>
    <row r="209" spans="1:2" x14ac:dyDescent="0.25">
      <c r="A209" t="s">
        <v>5248</v>
      </c>
      <c r="B209" t="s">
        <v>5249</v>
      </c>
    </row>
    <row r="210" spans="1:2" x14ac:dyDescent="0.25">
      <c r="A210" t="s">
        <v>5250</v>
      </c>
      <c r="B210" t="s">
        <v>5251</v>
      </c>
    </row>
    <row r="211" spans="1:2" x14ac:dyDescent="0.25">
      <c r="A211" t="s">
        <v>5252</v>
      </c>
      <c r="B211" t="s">
        <v>5253</v>
      </c>
    </row>
    <row r="212" spans="1:2" x14ac:dyDescent="0.25">
      <c r="A212" t="s">
        <v>5254</v>
      </c>
      <c r="B212" t="s">
        <v>241</v>
      </c>
    </row>
    <row r="213" spans="1:2" x14ac:dyDescent="0.25">
      <c r="A213" t="s">
        <v>5255</v>
      </c>
      <c r="B213" t="s">
        <v>5256</v>
      </c>
    </row>
    <row r="214" spans="1:2" x14ac:dyDescent="0.25">
      <c r="A214" t="s">
        <v>5257</v>
      </c>
      <c r="B214" t="s">
        <v>242</v>
      </c>
    </row>
    <row r="215" spans="1:2" x14ac:dyDescent="0.25">
      <c r="A215" t="s">
        <v>5258</v>
      </c>
      <c r="B215" t="s">
        <v>243</v>
      </c>
    </row>
    <row r="216" spans="1:2" x14ac:dyDescent="0.25">
      <c r="A216" t="s">
        <v>5259</v>
      </c>
      <c r="B216" t="s">
        <v>244</v>
      </c>
    </row>
    <row r="217" spans="1:2" x14ac:dyDescent="0.25">
      <c r="A217" t="s">
        <v>5260</v>
      </c>
      <c r="B217" t="s">
        <v>245</v>
      </c>
    </row>
    <row r="218" spans="1:2" x14ac:dyDescent="0.25">
      <c r="A218" t="s">
        <v>5261</v>
      </c>
      <c r="B218" t="s">
        <v>246</v>
      </c>
    </row>
    <row r="219" spans="1:2" x14ac:dyDescent="0.25">
      <c r="A219" t="s">
        <v>5262</v>
      </c>
      <c r="B219" t="s">
        <v>247</v>
      </c>
    </row>
    <row r="220" spans="1:2" x14ac:dyDescent="0.25">
      <c r="A220" t="s">
        <v>5263</v>
      </c>
      <c r="B220" t="s">
        <v>248</v>
      </c>
    </row>
    <row r="221" spans="1:2" x14ac:dyDescent="0.25">
      <c r="A221" t="s">
        <v>5264</v>
      </c>
      <c r="B221" t="s">
        <v>249</v>
      </c>
    </row>
    <row r="222" spans="1:2" x14ac:dyDescent="0.25">
      <c r="A222" t="s">
        <v>5265</v>
      </c>
      <c r="B222" t="s">
        <v>250</v>
      </c>
    </row>
    <row r="223" spans="1:2" x14ac:dyDescent="0.25">
      <c r="A223" t="s">
        <v>5266</v>
      </c>
      <c r="B223" t="s">
        <v>251</v>
      </c>
    </row>
    <row r="224" spans="1:2" x14ac:dyDescent="0.25">
      <c r="A224" t="s">
        <v>5267</v>
      </c>
      <c r="B224" t="s">
        <v>252</v>
      </c>
    </row>
    <row r="225" spans="1:2" x14ac:dyDescent="0.25">
      <c r="A225" t="s">
        <v>5268</v>
      </c>
      <c r="B225" t="s">
        <v>253</v>
      </c>
    </row>
    <row r="226" spans="1:2" x14ac:dyDescent="0.25">
      <c r="A226" t="s">
        <v>5269</v>
      </c>
      <c r="B226" t="s">
        <v>254</v>
      </c>
    </row>
    <row r="227" spans="1:2" x14ac:dyDescent="0.25">
      <c r="A227" t="s">
        <v>5270</v>
      </c>
      <c r="B227" t="s">
        <v>255</v>
      </c>
    </row>
    <row r="228" spans="1:2" x14ac:dyDescent="0.25">
      <c r="A228" t="s">
        <v>5271</v>
      </c>
      <c r="B228" t="s">
        <v>256</v>
      </c>
    </row>
    <row r="229" spans="1:2" x14ac:dyDescent="0.25">
      <c r="A229" t="s">
        <v>5272</v>
      </c>
      <c r="B229" t="s">
        <v>257</v>
      </c>
    </row>
    <row r="230" spans="1:2" x14ac:dyDescent="0.25">
      <c r="A230" t="s">
        <v>5273</v>
      </c>
      <c r="B230" t="s">
        <v>258</v>
      </c>
    </row>
    <row r="231" spans="1:2" x14ac:dyDescent="0.25">
      <c r="A231" t="s">
        <v>5274</v>
      </c>
      <c r="B231" t="s">
        <v>259</v>
      </c>
    </row>
    <row r="232" spans="1:2" x14ac:dyDescent="0.25">
      <c r="A232" t="s">
        <v>5275</v>
      </c>
      <c r="B232" t="s">
        <v>260</v>
      </c>
    </row>
    <row r="233" spans="1:2" x14ac:dyDescent="0.25">
      <c r="A233" t="s">
        <v>5276</v>
      </c>
      <c r="B233" t="s">
        <v>261</v>
      </c>
    </row>
    <row r="234" spans="1:2" x14ac:dyDescent="0.25">
      <c r="A234" t="s">
        <v>5277</v>
      </c>
      <c r="B234" t="s">
        <v>262</v>
      </c>
    </row>
    <row r="235" spans="1:2" x14ac:dyDescent="0.25">
      <c r="A235" t="s">
        <v>5278</v>
      </c>
      <c r="B235" t="s">
        <v>263</v>
      </c>
    </row>
    <row r="236" spans="1:2" x14ac:dyDescent="0.25">
      <c r="A236" t="s">
        <v>5279</v>
      </c>
      <c r="B236" t="s">
        <v>264</v>
      </c>
    </row>
    <row r="237" spans="1:2" x14ac:dyDescent="0.25">
      <c r="A237" t="s">
        <v>5280</v>
      </c>
      <c r="B237" t="s">
        <v>265</v>
      </c>
    </row>
    <row r="238" spans="1:2" x14ac:dyDescent="0.25">
      <c r="A238" t="s">
        <v>5281</v>
      </c>
      <c r="B238" t="s">
        <v>5282</v>
      </c>
    </row>
    <row r="239" spans="1:2" x14ac:dyDescent="0.25">
      <c r="A239" t="s">
        <v>5283</v>
      </c>
      <c r="B239" t="s">
        <v>652</v>
      </c>
    </row>
    <row r="240" spans="1:2" x14ac:dyDescent="0.25">
      <c r="A240" t="s">
        <v>5284</v>
      </c>
      <c r="B240" t="s">
        <v>266</v>
      </c>
    </row>
    <row r="241" spans="1:2" x14ac:dyDescent="0.25">
      <c r="A241" t="s">
        <v>5285</v>
      </c>
      <c r="B241" t="s">
        <v>267</v>
      </c>
    </row>
    <row r="242" spans="1:2" x14ac:dyDescent="0.25">
      <c r="A242" t="s">
        <v>5286</v>
      </c>
      <c r="B242" t="s">
        <v>268</v>
      </c>
    </row>
    <row r="243" spans="1:2" x14ac:dyDescent="0.25">
      <c r="A243" t="s">
        <v>5287</v>
      </c>
      <c r="B243" t="s">
        <v>5288</v>
      </c>
    </row>
    <row r="244" spans="1:2" x14ac:dyDescent="0.25">
      <c r="A244" t="s">
        <v>5289</v>
      </c>
      <c r="B244" t="s">
        <v>652</v>
      </c>
    </row>
    <row r="245" spans="1:2" x14ac:dyDescent="0.25">
      <c r="A245" t="s">
        <v>5290</v>
      </c>
      <c r="B245" t="s">
        <v>269</v>
      </c>
    </row>
    <row r="246" spans="1:2" x14ac:dyDescent="0.25">
      <c r="A246" t="s">
        <v>5291</v>
      </c>
      <c r="B246" t="s">
        <v>270</v>
      </c>
    </row>
    <row r="247" spans="1:2" x14ac:dyDescent="0.25">
      <c r="A247" t="s">
        <v>5292</v>
      </c>
      <c r="B247" t="s">
        <v>271</v>
      </c>
    </row>
    <row r="248" spans="1:2" x14ac:dyDescent="0.25">
      <c r="A248" t="s">
        <v>5293</v>
      </c>
      <c r="B248" t="s">
        <v>5294</v>
      </c>
    </row>
    <row r="249" spans="1:2" x14ac:dyDescent="0.25">
      <c r="A249" t="s">
        <v>5295</v>
      </c>
      <c r="B249" t="s">
        <v>652</v>
      </c>
    </row>
    <row r="250" spans="1:2" x14ac:dyDescent="0.25">
      <c r="A250" t="s">
        <v>5296</v>
      </c>
      <c r="B250" t="s">
        <v>272</v>
      </c>
    </row>
    <row r="251" spans="1:2" x14ac:dyDescent="0.25">
      <c r="A251" t="s">
        <v>5297</v>
      </c>
      <c r="B251" t="s">
        <v>273</v>
      </c>
    </row>
    <row r="252" spans="1:2" x14ac:dyDescent="0.25">
      <c r="A252" t="s">
        <v>5298</v>
      </c>
      <c r="B252" t="s">
        <v>652</v>
      </c>
    </row>
    <row r="253" spans="1:2" x14ac:dyDescent="0.25">
      <c r="A253" t="s">
        <v>5299</v>
      </c>
      <c r="B253" t="s">
        <v>652</v>
      </c>
    </row>
    <row r="254" spans="1:2" x14ac:dyDescent="0.25">
      <c r="A254" t="s">
        <v>5300</v>
      </c>
      <c r="B254" t="s">
        <v>652</v>
      </c>
    </row>
    <row r="255" spans="1:2" x14ac:dyDescent="0.25">
      <c r="A255" t="s">
        <v>5301</v>
      </c>
      <c r="B255" t="s">
        <v>274</v>
      </c>
    </row>
    <row r="256" spans="1:2" x14ac:dyDescent="0.25">
      <c r="A256" t="s">
        <v>5302</v>
      </c>
      <c r="B256" t="s">
        <v>275</v>
      </c>
    </row>
    <row r="257" spans="1:2" x14ac:dyDescent="0.25">
      <c r="A257" t="s">
        <v>5303</v>
      </c>
      <c r="B257" t="s">
        <v>276</v>
      </c>
    </row>
    <row r="258" spans="1:2" x14ac:dyDescent="0.25">
      <c r="A258" t="s">
        <v>5304</v>
      </c>
      <c r="B258" t="s">
        <v>277</v>
      </c>
    </row>
    <row r="259" spans="1:2" x14ac:dyDescent="0.25">
      <c r="A259" t="s">
        <v>5305</v>
      </c>
      <c r="B259" t="s">
        <v>278</v>
      </c>
    </row>
    <row r="260" spans="1:2" x14ac:dyDescent="0.25">
      <c r="A260" t="s">
        <v>5306</v>
      </c>
      <c r="B260" t="s">
        <v>279</v>
      </c>
    </row>
    <row r="261" spans="1:2" x14ac:dyDescent="0.25">
      <c r="A261" t="s">
        <v>5307</v>
      </c>
      <c r="B261" t="s">
        <v>280</v>
      </c>
    </row>
    <row r="262" spans="1:2" x14ac:dyDescent="0.25">
      <c r="A262" t="s">
        <v>5308</v>
      </c>
      <c r="B262" t="s">
        <v>4934</v>
      </c>
    </row>
    <row r="263" spans="1:2" x14ac:dyDescent="0.25">
      <c r="A263" t="s">
        <v>5309</v>
      </c>
      <c r="B263" t="s">
        <v>4935</v>
      </c>
    </row>
    <row r="264" spans="1:2" x14ac:dyDescent="0.25">
      <c r="A264" t="s">
        <v>5310</v>
      </c>
      <c r="B264" t="s">
        <v>4936</v>
      </c>
    </row>
    <row r="265" spans="1:2" x14ac:dyDescent="0.25">
      <c r="A265" t="s">
        <v>5311</v>
      </c>
      <c r="B265" t="s">
        <v>281</v>
      </c>
    </row>
    <row r="266" spans="1:2" x14ac:dyDescent="0.25">
      <c r="A266" t="s">
        <v>5312</v>
      </c>
      <c r="B266" t="s">
        <v>282</v>
      </c>
    </row>
    <row r="267" spans="1:2" x14ac:dyDescent="0.25">
      <c r="A267" t="s">
        <v>5313</v>
      </c>
      <c r="B267" t="s">
        <v>283</v>
      </c>
    </row>
    <row r="268" spans="1:2" x14ac:dyDescent="0.25">
      <c r="A268" t="s">
        <v>5314</v>
      </c>
      <c r="B268" t="s">
        <v>284</v>
      </c>
    </row>
    <row r="269" spans="1:2" x14ac:dyDescent="0.25">
      <c r="A269" t="s">
        <v>5315</v>
      </c>
      <c r="B269" t="s">
        <v>285</v>
      </c>
    </row>
    <row r="270" spans="1:2" x14ac:dyDescent="0.25">
      <c r="A270" t="s">
        <v>5316</v>
      </c>
      <c r="B270" t="s">
        <v>286</v>
      </c>
    </row>
    <row r="271" spans="1:2" x14ac:dyDescent="0.25">
      <c r="A271" t="s">
        <v>5317</v>
      </c>
      <c r="B271" t="s">
        <v>287</v>
      </c>
    </row>
    <row r="272" spans="1:2" x14ac:dyDescent="0.25">
      <c r="A272" t="s">
        <v>5318</v>
      </c>
      <c r="B272" t="s">
        <v>288</v>
      </c>
    </row>
    <row r="273" spans="1:2" x14ac:dyDescent="0.25">
      <c r="A273" t="s">
        <v>5319</v>
      </c>
      <c r="B273" t="s">
        <v>652</v>
      </c>
    </row>
    <row r="274" spans="1:2" x14ac:dyDescent="0.25">
      <c r="A274" t="s">
        <v>5320</v>
      </c>
      <c r="B274" t="s">
        <v>652</v>
      </c>
    </row>
    <row r="275" spans="1:2" x14ac:dyDescent="0.25">
      <c r="A275" t="s">
        <v>5321</v>
      </c>
      <c r="B275" t="s">
        <v>289</v>
      </c>
    </row>
    <row r="276" spans="1:2" x14ac:dyDescent="0.25">
      <c r="A276" t="s">
        <v>5322</v>
      </c>
      <c r="B276" t="s">
        <v>290</v>
      </c>
    </row>
    <row r="277" spans="1:2" x14ac:dyDescent="0.25">
      <c r="A277" t="s">
        <v>5323</v>
      </c>
      <c r="B277" t="s">
        <v>652</v>
      </c>
    </row>
    <row r="278" spans="1:2" x14ac:dyDescent="0.25">
      <c r="A278" t="s">
        <v>5324</v>
      </c>
      <c r="B278" t="s">
        <v>652</v>
      </c>
    </row>
    <row r="279" spans="1:2" x14ac:dyDescent="0.25">
      <c r="A279" t="s">
        <v>5325</v>
      </c>
      <c r="B279" t="s">
        <v>652</v>
      </c>
    </row>
    <row r="280" spans="1:2" x14ac:dyDescent="0.25">
      <c r="A280" t="s">
        <v>5326</v>
      </c>
      <c r="B280" t="s">
        <v>652</v>
      </c>
    </row>
    <row r="281" spans="1:2" x14ac:dyDescent="0.25">
      <c r="A281" t="s">
        <v>5327</v>
      </c>
      <c r="B281" t="s">
        <v>291</v>
      </c>
    </row>
    <row r="282" spans="1:2" x14ac:dyDescent="0.25">
      <c r="A282" t="s">
        <v>5328</v>
      </c>
      <c r="B282" t="s">
        <v>292</v>
      </c>
    </row>
    <row r="283" spans="1:2" x14ac:dyDescent="0.25">
      <c r="A283" t="s">
        <v>5329</v>
      </c>
      <c r="B283" t="s">
        <v>293</v>
      </c>
    </row>
    <row r="284" spans="1:2" x14ac:dyDescent="0.25">
      <c r="A284" t="s">
        <v>5330</v>
      </c>
      <c r="B284" t="s">
        <v>294</v>
      </c>
    </row>
    <row r="285" spans="1:2" x14ac:dyDescent="0.25">
      <c r="A285" t="s">
        <v>5331</v>
      </c>
      <c r="B285" t="s">
        <v>295</v>
      </c>
    </row>
    <row r="286" spans="1:2" x14ac:dyDescent="0.25">
      <c r="A286" t="s">
        <v>5332</v>
      </c>
      <c r="B286" t="s">
        <v>296</v>
      </c>
    </row>
    <row r="287" spans="1:2" x14ac:dyDescent="0.25">
      <c r="A287" t="s">
        <v>5333</v>
      </c>
      <c r="B287" t="s">
        <v>297</v>
      </c>
    </row>
    <row r="288" spans="1:2" x14ac:dyDescent="0.25">
      <c r="A288" t="s">
        <v>5334</v>
      </c>
      <c r="B288" t="s">
        <v>298</v>
      </c>
    </row>
    <row r="289" spans="1:2" x14ac:dyDescent="0.25">
      <c r="A289" t="s">
        <v>5335</v>
      </c>
      <c r="B289" t="s">
        <v>299</v>
      </c>
    </row>
    <row r="290" spans="1:2" x14ac:dyDescent="0.25">
      <c r="A290" t="s">
        <v>5336</v>
      </c>
      <c r="B290" t="s">
        <v>300</v>
      </c>
    </row>
    <row r="291" spans="1:2" x14ac:dyDescent="0.25">
      <c r="A291" t="s">
        <v>5337</v>
      </c>
      <c r="B291" t="s">
        <v>4937</v>
      </c>
    </row>
    <row r="292" spans="1:2" x14ac:dyDescent="0.25">
      <c r="A292" t="s">
        <v>5338</v>
      </c>
      <c r="B292" t="s">
        <v>301</v>
      </c>
    </row>
    <row r="293" spans="1:2" x14ac:dyDescent="0.25">
      <c r="A293" t="s">
        <v>5339</v>
      </c>
      <c r="B293" t="s">
        <v>301</v>
      </c>
    </row>
    <row r="294" spans="1:2" x14ac:dyDescent="0.25">
      <c r="A294" t="s">
        <v>5340</v>
      </c>
      <c r="B294" t="s">
        <v>301</v>
      </c>
    </row>
    <row r="295" spans="1:2" x14ac:dyDescent="0.25">
      <c r="A295" t="s">
        <v>5341</v>
      </c>
      <c r="B295" t="s">
        <v>301</v>
      </c>
    </row>
    <row r="296" spans="1:2" x14ac:dyDescent="0.25">
      <c r="A296" t="s">
        <v>5342</v>
      </c>
      <c r="B296" t="s">
        <v>302</v>
      </c>
    </row>
    <row r="297" spans="1:2" x14ac:dyDescent="0.25">
      <c r="A297" t="s">
        <v>5343</v>
      </c>
      <c r="B297" t="s">
        <v>303</v>
      </c>
    </row>
    <row r="298" spans="1:2" x14ac:dyDescent="0.25">
      <c r="A298" t="s">
        <v>5344</v>
      </c>
      <c r="B298" t="s">
        <v>304</v>
      </c>
    </row>
    <row r="299" spans="1:2" x14ac:dyDescent="0.25">
      <c r="A299" t="s">
        <v>5345</v>
      </c>
      <c r="B299" t="s">
        <v>305</v>
      </c>
    </row>
    <row r="300" spans="1:2" x14ac:dyDescent="0.25">
      <c r="A300" t="s">
        <v>5346</v>
      </c>
      <c r="B300" t="s">
        <v>306</v>
      </c>
    </row>
    <row r="301" spans="1:2" x14ac:dyDescent="0.25">
      <c r="A301" t="s">
        <v>5347</v>
      </c>
      <c r="B301" t="s">
        <v>307</v>
      </c>
    </row>
    <row r="302" spans="1:2" x14ac:dyDescent="0.25">
      <c r="A302" t="s">
        <v>5348</v>
      </c>
      <c r="B302" t="s">
        <v>308</v>
      </c>
    </row>
    <row r="303" spans="1:2" x14ac:dyDescent="0.25">
      <c r="A303" t="s">
        <v>5349</v>
      </c>
      <c r="B303" t="s">
        <v>309</v>
      </c>
    </row>
    <row r="304" spans="1:2" x14ac:dyDescent="0.25">
      <c r="A304" t="s">
        <v>5350</v>
      </c>
      <c r="B304" t="s">
        <v>310</v>
      </c>
    </row>
    <row r="305" spans="1:2" x14ac:dyDescent="0.25">
      <c r="A305" t="s">
        <v>5351</v>
      </c>
      <c r="B305" t="s">
        <v>311</v>
      </c>
    </row>
    <row r="306" spans="1:2" x14ac:dyDescent="0.25">
      <c r="A306" t="s">
        <v>5352</v>
      </c>
      <c r="B306" t="s">
        <v>312</v>
      </c>
    </row>
    <row r="307" spans="1:2" x14ac:dyDescent="0.25">
      <c r="A307" t="s">
        <v>5353</v>
      </c>
      <c r="B307" t="s">
        <v>313</v>
      </c>
    </row>
    <row r="308" spans="1:2" x14ac:dyDescent="0.25">
      <c r="A308" t="s">
        <v>5354</v>
      </c>
      <c r="B308" t="s">
        <v>314</v>
      </c>
    </row>
    <row r="309" spans="1:2" x14ac:dyDescent="0.25">
      <c r="A309" t="s">
        <v>5355</v>
      </c>
      <c r="B309" t="s">
        <v>315</v>
      </c>
    </row>
    <row r="310" spans="1:2" x14ac:dyDescent="0.25">
      <c r="A310" t="s">
        <v>5356</v>
      </c>
      <c r="B310" t="s">
        <v>316</v>
      </c>
    </row>
    <row r="311" spans="1:2" x14ac:dyDescent="0.25">
      <c r="A311" t="s">
        <v>5357</v>
      </c>
      <c r="B311" t="s">
        <v>317</v>
      </c>
    </row>
    <row r="312" spans="1:2" x14ac:dyDescent="0.25">
      <c r="A312" t="s">
        <v>5358</v>
      </c>
      <c r="B312" t="s">
        <v>318</v>
      </c>
    </row>
    <row r="313" spans="1:2" x14ac:dyDescent="0.25">
      <c r="A313" t="s">
        <v>5359</v>
      </c>
      <c r="B313" t="s">
        <v>319</v>
      </c>
    </row>
    <row r="314" spans="1:2" x14ac:dyDescent="0.25">
      <c r="A314" t="s">
        <v>5360</v>
      </c>
      <c r="B314" t="s">
        <v>4938</v>
      </c>
    </row>
    <row r="315" spans="1:2" x14ac:dyDescent="0.25">
      <c r="A315" t="s">
        <v>5361</v>
      </c>
      <c r="B315" t="s">
        <v>4939</v>
      </c>
    </row>
    <row r="316" spans="1:2" x14ac:dyDescent="0.25">
      <c r="A316" t="s">
        <v>5362</v>
      </c>
      <c r="B316" t="s">
        <v>320</v>
      </c>
    </row>
    <row r="317" spans="1:2" x14ac:dyDescent="0.25">
      <c r="A317" t="s">
        <v>5363</v>
      </c>
      <c r="B317" t="s">
        <v>321</v>
      </c>
    </row>
    <row r="318" spans="1:2" x14ac:dyDescent="0.25">
      <c r="A318" t="s">
        <v>5364</v>
      </c>
      <c r="B318" t="s">
        <v>322</v>
      </c>
    </row>
    <row r="319" spans="1:2" x14ac:dyDescent="0.25">
      <c r="A319" t="s">
        <v>5365</v>
      </c>
      <c r="B319" t="s">
        <v>323</v>
      </c>
    </row>
    <row r="320" spans="1:2" x14ac:dyDescent="0.25">
      <c r="A320" t="s">
        <v>5366</v>
      </c>
      <c r="B320" t="s">
        <v>324</v>
      </c>
    </row>
    <row r="321" spans="1:2" x14ac:dyDescent="0.25">
      <c r="A321" t="s">
        <v>5367</v>
      </c>
      <c r="B321" t="s">
        <v>325</v>
      </c>
    </row>
    <row r="322" spans="1:2" x14ac:dyDescent="0.25">
      <c r="A322" t="s">
        <v>5368</v>
      </c>
      <c r="B322" t="s">
        <v>4940</v>
      </c>
    </row>
    <row r="323" spans="1:2" x14ac:dyDescent="0.25">
      <c r="A323" t="s">
        <v>5369</v>
      </c>
      <c r="B323" t="s">
        <v>326</v>
      </c>
    </row>
    <row r="324" spans="1:2" x14ac:dyDescent="0.25">
      <c r="A324" t="s">
        <v>5370</v>
      </c>
      <c r="B324" t="s">
        <v>327</v>
      </c>
    </row>
    <row r="325" spans="1:2" x14ac:dyDescent="0.25">
      <c r="A325" t="s">
        <v>5371</v>
      </c>
      <c r="B325" t="s">
        <v>328</v>
      </c>
    </row>
    <row r="326" spans="1:2" x14ac:dyDescent="0.25">
      <c r="A326" t="s">
        <v>5372</v>
      </c>
      <c r="B326" t="s">
        <v>329</v>
      </c>
    </row>
    <row r="327" spans="1:2" x14ac:dyDescent="0.25">
      <c r="A327" t="s">
        <v>5373</v>
      </c>
      <c r="B327" t="s">
        <v>330</v>
      </c>
    </row>
    <row r="328" spans="1:2" x14ac:dyDescent="0.25">
      <c r="A328" t="s">
        <v>5374</v>
      </c>
      <c r="B328" t="s">
        <v>331</v>
      </c>
    </row>
    <row r="329" spans="1:2" x14ac:dyDescent="0.25">
      <c r="A329" t="s">
        <v>5375</v>
      </c>
      <c r="B329" t="s">
        <v>332</v>
      </c>
    </row>
    <row r="330" spans="1:2" x14ac:dyDescent="0.25">
      <c r="A330" t="s">
        <v>5376</v>
      </c>
      <c r="B330" t="s">
        <v>333</v>
      </c>
    </row>
    <row r="331" spans="1:2" x14ac:dyDescent="0.25">
      <c r="A331" t="s">
        <v>5377</v>
      </c>
      <c r="B331" t="s">
        <v>334</v>
      </c>
    </row>
    <row r="332" spans="1:2" x14ac:dyDescent="0.25">
      <c r="A332" t="s">
        <v>5378</v>
      </c>
      <c r="B332" t="s">
        <v>335</v>
      </c>
    </row>
    <row r="333" spans="1:2" x14ac:dyDescent="0.25">
      <c r="A333" t="s">
        <v>5379</v>
      </c>
      <c r="B333" t="s">
        <v>336</v>
      </c>
    </row>
    <row r="334" spans="1:2" x14ac:dyDescent="0.25">
      <c r="A334" t="s">
        <v>5380</v>
      </c>
      <c r="B334" t="s">
        <v>337</v>
      </c>
    </row>
    <row r="335" spans="1:2" x14ac:dyDescent="0.25">
      <c r="A335" t="s">
        <v>5381</v>
      </c>
      <c r="B335" t="s">
        <v>338</v>
      </c>
    </row>
    <row r="336" spans="1:2" x14ac:dyDescent="0.25">
      <c r="A336" t="s">
        <v>5382</v>
      </c>
      <c r="B336" t="s">
        <v>339</v>
      </c>
    </row>
    <row r="337" spans="1:2" x14ac:dyDescent="0.25">
      <c r="A337" t="s">
        <v>5383</v>
      </c>
      <c r="B337" t="s">
        <v>340</v>
      </c>
    </row>
    <row r="338" spans="1:2" x14ac:dyDescent="0.25">
      <c r="A338" t="s">
        <v>5384</v>
      </c>
      <c r="B338" t="s">
        <v>341</v>
      </c>
    </row>
    <row r="339" spans="1:2" x14ac:dyDescent="0.25">
      <c r="A339" t="s">
        <v>5385</v>
      </c>
      <c r="B339" t="s">
        <v>342</v>
      </c>
    </row>
    <row r="340" spans="1:2" x14ac:dyDescent="0.25">
      <c r="A340" t="s">
        <v>5386</v>
      </c>
      <c r="B340" t="s">
        <v>343</v>
      </c>
    </row>
    <row r="341" spans="1:2" x14ac:dyDescent="0.25">
      <c r="A341" t="s">
        <v>5387</v>
      </c>
      <c r="B341" t="s">
        <v>344</v>
      </c>
    </row>
    <row r="342" spans="1:2" x14ac:dyDescent="0.25">
      <c r="A342" t="s">
        <v>5388</v>
      </c>
      <c r="B342" t="s">
        <v>345</v>
      </c>
    </row>
    <row r="343" spans="1:2" x14ac:dyDescent="0.25">
      <c r="A343" t="s">
        <v>5389</v>
      </c>
      <c r="B343" t="s">
        <v>346</v>
      </c>
    </row>
    <row r="344" spans="1:2" x14ac:dyDescent="0.25">
      <c r="A344" t="s">
        <v>5390</v>
      </c>
      <c r="B344" t="s">
        <v>347</v>
      </c>
    </row>
    <row r="345" spans="1:2" x14ac:dyDescent="0.25">
      <c r="A345" t="s">
        <v>5391</v>
      </c>
      <c r="B345" t="s">
        <v>348</v>
      </c>
    </row>
    <row r="346" spans="1:2" x14ac:dyDescent="0.25">
      <c r="A346" t="s">
        <v>5392</v>
      </c>
      <c r="B346" t="s">
        <v>349</v>
      </c>
    </row>
    <row r="347" spans="1:2" x14ac:dyDescent="0.25">
      <c r="A347" t="s">
        <v>5393</v>
      </c>
      <c r="B347" t="s">
        <v>350</v>
      </c>
    </row>
    <row r="348" spans="1:2" x14ac:dyDescent="0.25">
      <c r="A348" t="s">
        <v>5394</v>
      </c>
      <c r="B348" t="s">
        <v>351</v>
      </c>
    </row>
    <row r="349" spans="1:2" x14ac:dyDescent="0.25">
      <c r="A349" t="s">
        <v>5395</v>
      </c>
      <c r="B349" t="s">
        <v>352</v>
      </c>
    </row>
    <row r="350" spans="1:2" x14ac:dyDescent="0.25">
      <c r="A350" t="s">
        <v>5396</v>
      </c>
      <c r="B350" t="s">
        <v>353</v>
      </c>
    </row>
    <row r="351" spans="1:2" x14ac:dyDescent="0.25">
      <c r="A351" t="s">
        <v>5397</v>
      </c>
      <c r="B351" t="s">
        <v>354</v>
      </c>
    </row>
    <row r="352" spans="1:2" x14ac:dyDescent="0.25">
      <c r="A352" t="s">
        <v>5398</v>
      </c>
      <c r="B352" t="s">
        <v>355</v>
      </c>
    </row>
    <row r="353" spans="1:2" x14ac:dyDescent="0.25">
      <c r="A353" t="s">
        <v>5399</v>
      </c>
      <c r="B353" t="s">
        <v>356</v>
      </c>
    </row>
    <row r="354" spans="1:2" x14ac:dyDescent="0.25">
      <c r="A354" t="s">
        <v>5400</v>
      </c>
      <c r="B354" t="s">
        <v>357</v>
      </c>
    </row>
    <row r="355" spans="1:2" x14ac:dyDescent="0.25">
      <c r="A355" t="s">
        <v>5401</v>
      </c>
      <c r="B355" t="s">
        <v>358</v>
      </c>
    </row>
    <row r="356" spans="1:2" x14ac:dyDescent="0.25">
      <c r="A356" t="s">
        <v>5402</v>
      </c>
      <c r="B356" t="s">
        <v>359</v>
      </c>
    </row>
    <row r="357" spans="1:2" x14ac:dyDescent="0.25">
      <c r="A357" t="s">
        <v>5403</v>
      </c>
      <c r="B357" t="s">
        <v>360</v>
      </c>
    </row>
    <row r="358" spans="1:2" x14ac:dyDescent="0.25">
      <c r="A358" t="s">
        <v>5404</v>
      </c>
      <c r="B358" t="s">
        <v>361</v>
      </c>
    </row>
    <row r="359" spans="1:2" x14ac:dyDescent="0.25">
      <c r="A359" t="s">
        <v>5405</v>
      </c>
      <c r="B359" t="s">
        <v>362</v>
      </c>
    </row>
    <row r="360" spans="1:2" x14ac:dyDescent="0.25">
      <c r="A360" t="s">
        <v>5406</v>
      </c>
      <c r="B360" t="s">
        <v>363</v>
      </c>
    </row>
    <row r="361" spans="1:2" x14ac:dyDescent="0.25">
      <c r="A361" t="s">
        <v>5407</v>
      </c>
      <c r="B361" t="s">
        <v>364</v>
      </c>
    </row>
    <row r="362" spans="1:2" x14ac:dyDescent="0.25">
      <c r="A362" t="s">
        <v>5408</v>
      </c>
      <c r="B362" t="s">
        <v>365</v>
      </c>
    </row>
    <row r="363" spans="1:2" x14ac:dyDescent="0.25">
      <c r="A363" t="s">
        <v>5409</v>
      </c>
      <c r="B363" t="s">
        <v>366</v>
      </c>
    </row>
    <row r="364" spans="1:2" x14ac:dyDescent="0.25">
      <c r="A364" t="s">
        <v>5410</v>
      </c>
      <c r="B364" t="s">
        <v>367</v>
      </c>
    </row>
    <row r="365" spans="1:2" x14ac:dyDescent="0.25">
      <c r="A365" t="s">
        <v>5411</v>
      </c>
      <c r="B365" t="s">
        <v>368</v>
      </c>
    </row>
    <row r="366" spans="1:2" x14ac:dyDescent="0.25">
      <c r="A366" t="s">
        <v>5412</v>
      </c>
      <c r="B366" t="s">
        <v>369</v>
      </c>
    </row>
    <row r="367" spans="1:2" x14ac:dyDescent="0.25">
      <c r="A367" t="s">
        <v>5413</v>
      </c>
      <c r="B367" t="s">
        <v>370</v>
      </c>
    </row>
    <row r="368" spans="1:2" x14ac:dyDescent="0.25">
      <c r="A368" t="s">
        <v>5414</v>
      </c>
      <c r="B368" t="s">
        <v>371</v>
      </c>
    </row>
    <row r="369" spans="1:2" x14ac:dyDescent="0.25">
      <c r="A369" t="s">
        <v>5415</v>
      </c>
      <c r="B369" t="s">
        <v>372</v>
      </c>
    </row>
    <row r="370" spans="1:2" x14ac:dyDescent="0.25">
      <c r="A370" t="s">
        <v>5416</v>
      </c>
      <c r="B370" t="s">
        <v>373</v>
      </c>
    </row>
    <row r="371" spans="1:2" x14ac:dyDescent="0.25">
      <c r="A371" t="s">
        <v>5417</v>
      </c>
      <c r="B371" t="s">
        <v>374</v>
      </c>
    </row>
    <row r="372" spans="1:2" x14ac:dyDescent="0.25">
      <c r="A372" t="s">
        <v>5418</v>
      </c>
      <c r="B372" t="s">
        <v>375</v>
      </c>
    </row>
    <row r="373" spans="1:2" x14ac:dyDescent="0.25">
      <c r="A373" t="s">
        <v>5419</v>
      </c>
      <c r="B373" t="s">
        <v>376</v>
      </c>
    </row>
    <row r="374" spans="1:2" x14ac:dyDescent="0.25">
      <c r="A374" t="s">
        <v>5420</v>
      </c>
      <c r="B374" t="s">
        <v>377</v>
      </c>
    </row>
    <row r="375" spans="1:2" x14ac:dyDescent="0.25">
      <c r="A375" t="s">
        <v>5421</v>
      </c>
      <c r="B375" t="s">
        <v>378</v>
      </c>
    </row>
    <row r="376" spans="1:2" x14ac:dyDescent="0.25">
      <c r="A376" t="s">
        <v>5422</v>
      </c>
      <c r="B376" t="s">
        <v>379</v>
      </c>
    </row>
    <row r="377" spans="1:2" x14ac:dyDescent="0.25">
      <c r="A377" t="s">
        <v>5423</v>
      </c>
      <c r="B377" t="s">
        <v>380</v>
      </c>
    </row>
    <row r="378" spans="1:2" x14ac:dyDescent="0.25">
      <c r="A378" t="s">
        <v>5424</v>
      </c>
      <c r="B378" t="s">
        <v>381</v>
      </c>
    </row>
    <row r="379" spans="1:2" x14ac:dyDescent="0.25">
      <c r="A379" t="s">
        <v>5425</v>
      </c>
      <c r="B379" t="s">
        <v>382</v>
      </c>
    </row>
    <row r="380" spans="1:2" x14ac:dyDescent="0.25">
      <c r="A380" t="s">
        <v>5426</v>
      </c>
      <c r="B380" t="s">
        <v>383</v>
      </c>
    </row>
    <row r="381" spans="1:2" x14ac:dyDescent="0.25">
      <c r="A381" t="s">
        <v>5427</v>
      </c>
      <c r="B381" t="s">
        <v>384</v>
      </c>
    </row>
    <row r="382" spans="1:2" x14ac:dyDescent="0.25">
      <c r="A382" t="s">
        <v>5428</v>
      </c>
      <c r="B382" t="s">
        <v>385</v>
      </c>
    </row>
    <row r="383" spans="1:2" x14ac:dyDescent="0.25">
      <c r="A383" t="s">
        <v>5429</v>
      </c>
      <c r="B383" t="s">
        <v>386</v>
      </c>
    </row>
    <row r="384" spans="1:2" x14ac:dyDescent="0.25">
      <c r="A384" t="s">
        <v>5430</v>
      </c>
      <c r="B384" t="s">
        <v>387</v>
      </c>
    </row>
    <row r="385" spans="1:2" x14ac:dyDescent="0.25">
      <c r="A385" t="s">
        <v>5431</v>
      </c>
      <c r="B385" t="s">
        <v>388</v>
      </c>
    </row>
    <row r="386" spans="1:2" x14ac:dyDescent="0.25">
      <c r="A386" t="s">
        <v>5432</v>
      </c>
      <c r="B386" t="s">
        <v>389</v>
      </c>
    </row>
    <row r="387" spans="1:2" x14ac:dyDescent="0.25">
      <c r="A387" t="s">
        <v>5433</v>
      </c>
      <c r="B387" t="s">
        <v>390</v>
      </c>
    </row>
    <row r="388" spans="1:2" x14ac:dyDescent="0.25">
      <c r="A388" t="s">
        <v>5434</v>
      </c>
      <c r="B388" t="s">
        <v>391</v>
      </c>
    </row>
    <row r="389" spans="1:2" x14ac:dyDescent="0.25">
      <c r="A389" t="s">
        <v>5435</v>
      </c>
      <c r="B389" t="s">
        <v>392</v>
      </c>
    </row>
    <row r="390" spans="1:2" x14ac:dyDescent="0.25">
      <c r="A390" t="s">
        <v>5436</v>
      </c>
      <c r="B390" t="s">
        <v>393</v>
      </c>
    </row>
    <row r="391" spans="1:2" x14ac:dyDescent="0.25">
      <c r="A391" t="s">
        <v>5437</v>
      </c>
      <c r="B391" t="s">
        <v>394</v>
      </c>
    </row>
    <row r="392" spans="1:2" x14ac:dyDescent="0.25">
      <c r="A392" t="s">
        <v>5438</v>
      </c>
      <c r="B392" t="s">
        <v>395</v>
      </c>
    </row>
    <row r="393" spans="1:2" x14ac:dyDescent="0.25">
      <c r="A393" t="s">
        <v>5439</v>
      </c>
      <c r="B393" t="s">
        <v>396</v>
      </c>
    </row>
    <row r="394" spans="1:2" x14ac:dyDescent="0.25">
      <c r="A394" t="s">
        <v>5440</v>
      </c>
      <c r="B394" t="s">
        <v>397</v>
      </c>
    </row>
    <row r="395" spans="1:2" x14ac:dyDescent="0.25">
      <c r="A395" t="s">
        <v>5441</v>
      </c>
      <c r="B395" t="s">
        <v>398</v>
      </c>
    </row>
    <row r="396" spans="1:2" x14ac:dyDescent="0.25">
      <c r="A396" t="s">
        <v>5442</v>
      </c>
      <c r="B396" t="s">
        <v>399</v>
      </c>
    </row>
    <row r="397" spans="1:2" x14ac:dyDescent="0.25">
      <c r="A397" t="s">
        <v>5443</v>
      </c>
      <c r="B397" t="s">
        <v>400</v>
      </c>
    </row>
    <row r="398" spans="1:2" x14ac:dyDescent="0.25">
      <c r="A398" t="s">
        <v>5444</v>
      </c>
      <c r="B398" t="s">
        <v>401</v>
      </c>
    </row>
    <row r="399" spans="1:2" x14ac:dyDescent="0.25">
      <c r="A399" t="s">
        <v>5445</v>
      </c>
      <c r="B399" t="s">
        <v>402</v>
      </c>
    </row>
    <row r="400" spans="1:2" x14ac:dyDescent="0.25">
      <c r="A400" t="s">
        <v>5446</v>
      </c>
      <c r="B400" t="s">
        <v>403</v>
      </c>
    </row>
    <row r="401" spans="1:2" x14ac:dyDescent="0.25">
      <c r="A401" t="s">
        <v>5447</v>
      </c>
      <c r="B401" t="s">
        <v>404</v>
      </c>
    </row>
    <row r="402" spans="1:2" x14ac:dyDescent="0.25">
      <c r="A402" t="s">
        <v>5448</v>
      </c>
      <c r="B402" t="s">
        <v>405</v>
      </c>
    </row>
    <row r="403" spans="1:2" x14ac:dyDescent="0.25">
      <c r="A403" t="s">
        <v>5449</v>
      </c>
      <c r="B403" t="s">
        <v>406</v>
      </c>
    </row>
    <row r="404" spans="1:2" x14ac:dyDescent="0.25">
      <c r="A404" t="s">
        <v>5450</v>
      </c>
      <c r="B404" t="s">
        <v>407</v>
      </c>
    </row>
    <row r="405" spans="1:2" x14ac:dyDescent="0.25">
      <c r="A405" t="s">
        <v>5451</v>
      </c>
      <c r="B405" t="s">
        <v>408</v>
      </c>
    </row>
    <row r="406" spans="1:2" x14ac:dyDescent="0.25">
      <c r="A406" t="s">
        <v>5452</v>
      </c>
      <c r="B406" t="s">
        <v>409</v>
      </c>
    </row>
    <row r="407" spans="1:2" x14ac:dyDescent="0.25">
      <c r="A407" t="s">
        <v>5453</v>
      </c>
      <c r="B407" t="s">
        <v>410</v>
      </c>
    </row>
    <row r="408" spans="1:2" x14ac:dyDescent="0.25">
      <c r="A408" t="s">
        <v>5454</v>
      </c>
      <c r="B408" t="s">
        <v>411</v>
      </c>
    </row>
    <row r="409" spans="1:2" x14ac:dyDescent="0.25">
      <c r="A409" t="s">
        <v>5455</v>
      </c>
      <c r="B409" t="s">
        <v>412</v>
      </c>
    </row>
    <row r="410" spans="1:2" x14ac:dyDescent="0.25">
      <c r="A410" t="s">
        <v>5456</v>
      </c>
      <c r="B410" t="s">
        <v>413</v>
      </c>
    </row>
    <row r="411" spans="1:2" x14ac:dyDescent="0.25">
      <c r="A411" t="s">
        <v>5457</v>
      </c>
      <c r="B411" t="s">
        <v>414</v>
      </c>
    </row>
    <row r="412" spans="1:2" x14ac:dyDescent="0.25">
      <c r="A412" t="s">
        <v>5458</v>
      </c>
      <c r="B412" t="s">
        <v>415</v>
      </c>
    </row>
    <row r="413" spans="1:2" x14ac:dyDescent="0.25">
      <c r="A413" t="s">
        <v>5459</v>
      </c>
      <c r="B413" t="s">
        <v>416</v>
      </c>
    </row>
    <row r="414" spans="1:2" x14ac:dyDescent="0.25">
      <c r="A414" t="s">
        <v>5460</v>
      </c>
      <c r="B414" t="s">
        <v>417</v>
      </c>
    </row>
    <row r="415" spans="1:2" x14ac:dyDescent="0.25">
      <c r="A415" t="s">
        <v>5461</v>
      </c>
      <c r="B415" t="s">
        <v>418</v>
      </c>
    </row>
    <row r="416" spans="1:2" x14ac:dyDescent="0.25">
      <c r="A416" t="s">
        <v>5462</v>
      </c>
      <c r="B416" t="s">
        <v>419</v>
      </c>
    </row>
    <row r="417" spans="1:2" x14ac:dyDescent="0.25">
      <c r="A417" t="s">
        <v>5463</v>
      </c>
      <c r="B417" t="s">
        <v>420</v>
      </c>
    </row>
    <row r="418" spans="1:2" x14ac:dyDescent="0.25">
      <c r="A418" t="s">
        <v>5464</v>
      </c>
      <c r="B418" t="s">
        <v>421</v>
      </c>
    </row>
    <row r="419" spans="1:2" x14ac:dyDescent="0.25">
      <c r="A419" t="s">
        <v>5465</v>
      </c>
      <c r="B419" t="s">
        <v>422</v>
      </c>
    </row>
    <row r="420" spans="1:2" x14ac:dyDescent="0.25">
      <c r="A420" t="s">
        <v>5466</v>
      </c>
      <c r="B420" t="s">
        <v>423</v>
      </c>
    </row>
    <row r="421" spans="1:2" x14ac:dyDescent="0.25">
      <c r="A421" t="s">
        <v>5467</v>
      </c>
      <c r="B421" t="s">
        <v>424</v>
      </c>
    </row>
    <row r="422" spans="1:2" x14ac:dyDescent="0.25">
      <c r="A422" t="s">
        <v>5468</v>
      </c>
      <c r="B422" t="s">
        <v>425</v>
      </c>
    </row>
    <row r="423" spans="1:2" x14ac:dyDescent="0.25">
      <c r="A423" t="s">
        <v>5469</v>
      </c>
      <c r="B423" t="s">
        <v>426</v>
      </c>
    </row>
    <row r="424" spans="1:2" x14ac:dyDescent="0.25">
      <c r="A424" t="s">
        <v>5470</v>
      </c>
      <c r="B424" t="s">
        <v>427</v>
      </c>
    </row>
    <row r="425" spans="1:2" x14ac:dyDescent="0.25">
      <c r="A425" t="s">
        <v>5471</v>
      </c>
      <c r="B425" t="s">
        <v>428</v>
      </c>
    </row>
    <row r="426" spans="1:2" x14ac:dyDescent="0.25">
      <c r="A426" t="s">
        <v>5472</v>
      </c>
      <c r="B426" t="s">
        <v>429</v>
      </c>
    </row>
    <row r="427" spans="1:2" x14ac:dyDescent="0.25">
      <c r="A427" t="s">
        <v>5473</v>
      </c>
      <c r="B427" t="s">
        <v>430</v>
      </c>
    </row>
    <row r="428" spans="1:2" x14ac:dyDescent="0.25">
      <c r="A428" t="s">
        <v>5474</v>
      </c>
      <c r="B428" t="s">
        <v>431</v>
      </c>
    </row>
    <row r="429" spans="1:2" x14ac:dyDescent="0.25">
      <c r="A429" t="s">
        <v>5475</v>
      </c>
      <c r="B429" t="s">
        <v>432</v>
      </c>
    </row>
    <row r="430" spans="1:2" x14ac:dyDescent="0.25">
      <c r="A430" t="s">
        <v>5476</v>
      </c>
      <c r="B430" t="s">
        <v>433</v>
      </c>
    </row>
    <row r="431" spans="1:2" x14ac:dyDescent="0.25">
      <c r="A431" t="s">
        <v>5477</v>
      </c>
      <c r="B431" t="s">
        <v>434</v>
      </c>
    </row>
    <row r="432" spans="1:2" x14ac:dyDescent="0.25">
      <c r="A432" t="s">
        <v>5478</v>
      </c>
      <c r="B432" t="s">
        <v>435</v>
      </c>
    </row>
    <row r="433" spans="1:2" x14ac:dyDescent="0.25">
      <c r="A433" t="s">
        <v>5479</v>
      </c>
      <c r="B433" t="s">
        <v>436</v>
      </c>
    </row>
    <row r="434" spans="1:2" x14ac:dyDescent="0.25">
      <c r="A434" t="s">
        <v>5480</v>
      </c>
      <c r="B434" t="s">
        <v>437</v>
      </c>
    </row>
    <row r="435" spans="1:2" x14ac:dyDescent="0.25">
      <c r="A435" t="s">
        <v>5481</v>
      </c>
      <c r="B435" t="s">
        <v>438</v>
      </c>
    </row>
    <row r="436" spans="1:2" x14ac:dyDescent="0.25">
      <c r="A436" t="s">
        <v>5482</v>
      </c>
      <c r="B436" t="s">
        <v>439</v>
      </c>
    </row>
    <row r="437" spans="1:2" x14ac:dyDescent="0.25">
      <c r="A437" t="s">
        <v>5483</v>
      </c>
      <c r="B437" t="s">
        <v>440</v>
      </c>
    </row>
    <row r="438" spans="1:2" x14ac:dyDescent="0.25">
      <c r="A438" t="s">
        <v>5484</v>
      </c>
      <c r="B438" t="s">
        <v>441</v>
      </c>
    </row>
    <row r="439" spans="1:2" x14ac:dyDescent="0.25">
      <c r="A439" t="s">
        <v>5485</v>
      </c>
      <c r="B439" t="s">
        <v>442</v>
      </c>
    </row>
    <row r="440" spans="1:2" x14ac:dyDescent="0.25">
      <c r="A440" t="s">
        <v>5486</v>
      </c>
      <c r="B440" t="s">
        <v>443</v>
      </c>
    </row>
    <row r="441" spans="1:2" x14ac:dyDescent="0.25">
      <c r="A441" t="s">
        <v>5487</v>
      </c>
      <c r="B441" t="s">
        <v>444</v>
      </c>
    </row>
    <row r="442" spans="1:2" x14ac:dyDescent="0.25">
      <c r="A442" t="s">
        <v>5488</v>
      </c>
      <c r="B442" t="s">
        <v>5489</v>
      </c>
    </row>
    <row r="443" spans="1:2" x14ac:dyDescent="0.25">
      <c r="A443" t="s">
        <v>5490</v>
      </c>
      <c r="B443" t="s">
        <v>5491</v>
      </c>
    </row>
    <row r="444" spans="1:2" x14ac:dyDescent="0.25">
      <c r="A444" t="s">
        <v>5492</v>
      </c>
      <c r="B444" t="s">
        <v>652</v>
      </c>
    </row>
    <row r="445" spans="1:2" x14ac:dyDescent="0.25">
      <c r="A445" t="s">
        <v>5493</v>
      </c>
      <c r="B445" t="s">
        <v>652</v>
      </c>
    </row>
    <row r="446" spans="1:2" x14ac:dyDescent="0.25">
      <c r="A446" t="s">
        <v>5494</v>
      </c>
      <c r="B446" t="s">
        <v>445</v>
      </c>
    </row>
    <row r="447" spans="1:2" x14ac:dyDescent="0.25">
      <c r="A447" t="s">
        <v>5495</v>
      </c>
      <c r="B447" t="s">
        <v>446</v>
      </c>
    </row>
    <row r="448" spans="1:2" x14ac:dyDescent="0.25">
      <c r="A448" t="s">
        <v>5496</v>
      </c>
      <c r="B448" t="s">
        <v>652</v>
      </c>
    </row>
    <row r="449" spans="1:2" x14ac:dyDescent="0.25">
      <c r="A449" t="s">
        <v>5497</v>
      </c>
      <c r="B449" t="s">
        <v>652</v>
      </c>
    </row>
    <row r="450" spans="1:2" x14ac:dyDescent="0.25">
      <c r="A450" t="s">
        <v>5498</v>
      </c>
      <c r="B450" t="s">
        <v>652</v>
      </c>
    </row>
    <row r="451" spans="1:2" x14ac:dyDescent="0.25">
      <c r="A451" t="s">
        <v>5499</v>
      </c>
      <c r="B451" t="s">
        <v>447</v>
      </c>
    </row>
    <row r="452" spans="1:2" x14ac:dyDescent="0.25">
      <c r="A452" t="s">
        <v>5500</v>
      </c>
      <c r="B452" t="s">
        <v>652</v>
      </c>
    </row>
    <row r="453" spans="1:2" x14ac:dyDescent="0.25">
      <c r="A453" t="s">
        <v>5501</v>
      </c>
      <c r="B453" t="s">
        <v>652</v>
      </c>
    </row>
    <row r="454" spans="1:2" x14ac:dyDescent="0.25">
      <c r="A454" t="s">
        <v>5502</v>
      </c>
      <c r="B454" t="s">
        <v>652</v>
      </c>
    </row>
    <row r="455" spans="1:2" x14ac:dyDescent="0.25">
      <c r="A455" t="s">
        <v>5503</v>
      </c>
      <c r="B455" t="s">
        <v>652</v>
      </c>
    </row>
    <row r="456" spans="1:2" x14ac:dyDescent="0.25">
      <c r="A456" t="s">
        <v>5504</v>
      </c>
      <c r="B456" t="s">
        <v>448</v>
      </c>
    </row>
    <row r="457" spans="1:2" x14ac:dyDescent="0.25">
      <c r="A457" t="s">
        <v>5505</v>
      </c>
      <c r="B457" t="s">
        <v>449</v>
      </c>
    </row>
    <row r="458" spans="1:2" x14ac:dyDescent="0.25">
      <c r="A458" t="s">
        <v>5506</v>
      </c>
      <c r="B458" t="s">
        <v>450</v>
      </c>
    </row>
    <row r="459" spans="1:2" x14ac:dyDescent="0.25">
      <c r="A459" t="s">
        <v>5507</v>
      </c>
      <c r="B459" t="s">
        <v>451</v>
      </c>
    </row>
    <row r="460" spans="1:2" x14ac:dyDescent="0.25">
      <c r="A460" t="s">
        <v>5508</v>
      </c>
      <c r="B460" t="s">
        <v>452</v>
      </c>
    </row>
    <row r="461" spans="1:2" x14ac:dyDescent="0.25">
      <c r="A461" t="s">
        <v>5509</v>
      </c>
      <c r="B461" t="s">
        <v>453</v>
      </c>
    </row>
    <row r="462" spans="1:2" x14ac:dyDescent="0.25">
      <c r="A462" t="s">
        <v>5510</v>
      </c>
      <c r="B462" t="s">
        <v>454</v>
      </c>
    </row>
    <row r="463" spans="1:2" x14ac:dyDescent="0.25">
      <c r="A463" t="s">
        <v>5511</v>
      </c>
      <c r="B463" t="s">
        <v>455</v>
      </c>
    </row>
    <row r="464" spans="1:2" x14ac:dyDescent="0.25">
      <c r="A464" t="s">
        <v>5512</v>
      </c>
      <c r="B464" t="s">
        <v>456</v>
      </c>
    </row>
    <row r="465" spans="1:2" x14ac:dyDescent="0.25">
      <c r="A465" t="s">
        <v>5513</v>
      </c>
      <c r="B465" t="s">
        <v>457</v>
      </c>
    </row>
    <row r="466" spans="1:2" x14ac:dyDescent="0.25">
      <c r="A466" t="s">
        <v>5514</v>
      </c>
      <c r="B466" t="s">
        <v>458</v>
      </c>
    </row>
    <row r="467" spans="1:2" x14ac:dyDescent="0.25">
      <c r="A467" t="s">
        <v>5515</v>
      </c>
      <c r="B467" t="s">
        <v>459</v>
      </c>
    </row>
    <row r="468" spans="1:2" x14ac:dyDescent="0.25">
      <c r="A468" t="s">
        <v>5516</v>
      </c>
      <c r="B468" t="s">
        <v>460</v>
      </c>
    </row>
    <row r="469" spans="1:2" x14ac:dyDescent="0.25">
      <c r="A469" t="s">
        <v>5517</v>
      </c>
      <c r="B469" t="s">
        <v>461</v>
      </c>
    </row>
    <row r="470" spans="1:2" x14ac:dyDescent="0.25">
      <c r="A470" t="s">
        <v>5518</v>
      </c>
      <c r="B470" t="s">
        <v>462</v>
      </c>
    </row>
    <row r="471" spans="1:2" x14ac:dyDescent="0.25">
      <c r="A471" t="s">
        <v>5519</v>
      </c>
      <c r="B471" t="s">
        <v>463</v>
      </c>
    </row>
    <row r="472" spans="1:2" x14ac:dyDescent="0.25">
      <c r="A472" t="s">
        <v>5520</v>
      </c>
      <c r="B472" t="s">
        <v>464</v>
      </c>
    </row>
    <row r="473" spans="1:2" x14ac:dyDescent="0.25">
      <c r="A473" t="s">
        <v>5521</v>
      </c>
      <c r="B473" t="s">
        <v>465</v>
      </c>
    </row>
    <row r="474" spans="1:2" x14ac:dyDescent="0.25">
      <c r="A474" t="s">
        <v>5522</v>
      </c>
      <c r="B474" t="s">
        <v>466</v>
      </c>
    </row>
    <row r="475" spans="1:2" x14ac:dyDescent="0.25">
      <c r="A475" t="s">
        <v>5523</v>
      </c>
      <c r="B475" t="s">
        <v>467</v>
      </c>
    </row>
    <row r="476" spans="1:2" x14ac:dyDescent="0.25">
      <c r="A476" t="s">
        <v>5524</v>
      </c>
      <c r="B476" t="s">
        <v>468</v>
      </c>
    </row>
    <row r="477" spans="1:2" x14ac:dyDescent="0.25">
      <c r="A477" t="s">
        <v>5525</v>
      </c>
      <c r="B477" t="s">
        <v>469</v>
      </c>
    </row>
    <row r="478" spans="1:2" x14ac:dyDescent="0.25">
      <c r="A478" t="s">
        <v>5526</v>
      </c>
      <c r="B478" t="s">
        <v>470</v>
      </c>
    </row>
    <row r="479" spans="1:2" x14ac:dyDescent="0.25">
      <c r="A479" t="s">
        <v>5527</v>
      </c>
      <c r="B479" t="s">
        <v>471</v>
      </c>
    </row>
    <row r="480" spans="1:2" x14ac:dyDescent="0.25">
      <c r="A480" t="s">
        <v>5528</v>
      </c>
      <c r="B480" t="s">
        <v>472</v>
      </c>
    </row>
    <row r="481" spans="1:2" x14ac:dyDescent="0.25">
      <c r="A481" t="s">
        <v>5529</v>
      </c>
      <c r="B481" t="s">
        <v>473</v>
      </c>
    </row>
    <row r="482" spans="1:2" x14ac:dyDescent="0.25">
      <c r="A482" t="s">
        <v>5530</v>
      </c>
      <c r="B482" t="s">
        <v>474</v>
      </c>
    </row>
    <row r="483" spans="1:2" x14ac:dyDescent="0.25">
      <c r="A483" t="s">
        <v>5531</v>
      </c>
      <c r="B483" t="s">
        <v>475</v>
      </c>
    </row>
    <row r="484" spans="1:2" x14ac:dyDescent="0.25">
      <c r="A484" t="s">
        <v>5532</v>
      </c>
      <c r="B484" t="s">
        <v>476</v>
      </c>
    </row>
    <row r="485" spans="1:2" x14ac:dyDescent="0.25">
      <c r="A485" t="s">
        <v>5533</v>
      </c>
      <c r="B485" t="s">
        <v>477</v>
      </c>
    </row>
    <row r="486" spans="1:2" x14ac:dyDescent="0.25">
      <c r="A486" t="s">
        <v>5534</v>
      </c>
      <c r="B486" t="s">
        <v>478</v>
      </c>
    </row>
    <row r="487" spans="1:2" x14ac:dyDescent="0.25">
      <c r="A487" t="s">
        <v>5535</v>
      </c>
      <c r="B487" t="s">
        <v>479</v>
      </c>
    </row>
    <row r="488" spans="1:2" x14ac:dyDescent="0.25">
      <c r="A488" t="s">
        <v>5536</v>
      </c>
      <c r="B488" t="s">
        <v>480</v>
      </c>
    </row>
    <row r="489" spans="1:2" x14ac:dyDescent="0.25">
      <c r="A489" t="s">
        <v>5537</v>
      </c>
      <c r="B489" t="s">
        <v>481</v>
      </c>
    </row>
    <row r="490" spans="1:2" x14ac:dyDescent="0.25">
      <c r="A490" t="s">
        <v>5538</v>
      </c>
      <c r="B490" t="s">
        <v>482</v>
      </c>
    </row>
    <row r="491" spans="1:2" x14ac:dyDescent="0.25">
      <c r="A491" t="s">
        <v>5539</v>
      </c>
      <c r="B491" t="s">
        <v>483</v>
      </c>
    </row>
    <row r="492" spans="1:2" x14ac:dyDescent="0.25">
      <c r="A492" t="s">
        <v>5540</v>
      </c>
      <c r="B492" t="s">
        <v>484</v>
      </c>
    </row>
    <row r="493" spans="1:2" x14ac:dyDescent="0.25">
      <c r="A493" t="s">
        <v>5541</v>
      </c>
      <c r="B493" t="s">
        <v>485</v>
      </c>
    </row>
    <row r="494" spans="1:2" x14ac:dyDescent="0.25">
      <c r="A494" t="s">
        <v>5542</v>
      </c>
      <c r="B494" t="s">
        <v>486</v>
      </c>
    </row>
    <row r="495" spans="1:2" x14ac:dyDescent="0.25">
      <c r="A495" t="s">
        <v>5543</v>
      </c>
      <c r="B495" t="s">
        <v>487</v>
      </c>
    </row>
    <row r="496" spans="1:2" x14ac:dyDescent="0.25">
      <c r="A496" t="s">
        <v>5544</v>
      </c>
      <c r="B496" t="s">
        <v>488</v>
      </c>
    </row>
    <row r="497" spans="1:2" x14ac:dyDescent="0.25">
      <c r="A497" t="s">
        <v>5545</v>
      </c>
      <c r="B497" t="s">
        <v>489</v>
      </c>
    </row>
    <row r="498" spans="1:2" x14ac:dyDescent="0.25">
      <c r="A498" t="s">
        <v>5546</v>
      </c>
      <c r="B498" t="s">
        <v>490</v>
      </c>
    </row>
    <row r="499" spans="1:2" x14ac:dyDescent="0.25">
      <c r="A499" t="s">
        <v>5547</v>
      </c>
      <c r="B499" t="s">
        <v>491</v>
      </c>
    </row>
    <row r="500" spans="1:2" x14ac:dyDescent="0.25">
      <c r="A500" t="s">
        <v>5548</v>
      </c>
      <c r="B500" t="s">
        <v>492</v>
      </c>
    </row>
    <row r="501" spans="1:2" x14ac:dyDescent="0.25">
      <c r="A501" t="s">
        <v>5549</v>
      </c>
      <c r="B501" t="s">
        <v>493</v>
      </c>
    </row>
    <row r="502" spans="1:2" x14ac:dyDescent="0.25">
      <c r="A502" t="s">
        <v>5550</v>
      </c>
      <c r="B502" t="s">
        <v>494</v>
      </c>
    </row>
    <row r="503" spans="1:2" x14ac:dyDescent="0.25">
      <c r="A503" t="s">
        <v>5551</v>
      </c>
      <c r="B503" t="s">
        <v>495</v>
      </c>
    </row>
    <row r="504" spans="1:2" x14ac:dyDescent="0.25">
      <c r="A504" t="s">
        <v>5552</v>
      </c>
      <c r="B504" t="s">
        <v>496</v>
      </c>
    </row>
    <row r="505" spans="1:2" x14ac:dyDescent="0.25">
      <c r="A505" t="s">
        <v>5553</v>
      </c>
      <c r="B505" t="s">
        <v>497</v>
      </c>
    </row>
    <row r="506" spans="1:2" x14ac:dyDescent="0.25">
      <c r="A506" t="s">
        <v>5554</v>
      </c>
      <c r="B506" t="s">
        <v>498</v>
      </c>
    </row>
    <row r="507" spans="1:2" x14ac:dyDescent="0.25">
      <c r="A507" t="s">
        <v>5555</v>
      </c>
      <c r="B507" t="s">
        <v>499</v>
      </c>
    </row>
    <row r="508" spans="1:2" x14ac:dyDescent="0.25">
      <c r="A508" t="s">
        <v>5556</v>
      </c>
      <c r="B508" t="s">
        <v>500</v>
      </c>
    </row>
    <row r="509" spans="1:2" x14ac:dyDescent="0.25">
      <c r="A509" t="s">
        <v>5557</v>
      </c>
      <c r="B509" t="s">
        <v>501</v>
      </c>
    </row>
    <row r="510" spans="1:2" x14ac:dyDescent="0.25">
      <c r="A510" t="s">
        <v>5558</v>
      </c>
      <c r="B510" t="s">
        <v>502</v>
      </c>
    </row>
    <row r="511" spans="1:2" x14ac:dyDescent="0.25">
      <c r="A511" t="s">
        <v>5559</v>
      </c>
      <c r="B511" t="s">
        <v>503</v>
      </c>
    </row>
    <row r="512" spans="1:2" x14ac:dyDescent="0.25">
      <c r="A512" t="s">
        <v>5560</v>
      </c>
      <c r="B512" t="s">
        <v>504</v>
      </c>
    </row>
    <row r="513" spans="1:2" x14ac:dyDescent="0.25">
      <c r="A513" t="s">
        <v>5561</v>
      </c>
      <c r="B513" t="s">
        <v>505</v>
      </c>
    </row>
    <row r="514" spans="1:2" x14ac:dyDescent="0.25">
      <c r="A514" t="s">
        <v>5562</v>
      </c>
      <c r="B514" t="s">
        <v>506</v>
      </c>
    </row>
    <row r="515" spans="1:2" x14ac:dyDescent="0.25">
      <c r="A515" t="s">
        <v>5563</v>
      </c>
      <c r="B515" t="s">
        <v>507</v>
      </c>
    </row>
    <row r="516" spans="1:2" x14ac:dyDescent="0.25">
      <c r="A516" t="s">
        <v>5564</v>
      </c>
      <c r="B516" t="s">
        <v>508</v>
      </c>
    </row>
    <row r="517" spans="1:2" x14ac:dyDescent="0.25">
      <c r="A517" t="s">
        <v>5565</v>
      </c>
      <c r="B517" t="s">
        <v>509</v>
      </c>
    </row>
    <row r="518" spans="1:2" x14ac:dyDescent="0.25">
      <c r="A518" t="s">
        <v>5566</v>
      </c>
      <c r="B518" t="s">
        <v>510</v>
      </c>
    </row>
    <row r="519" spans="1:2" x14ac:dyDescent="0.25">
      <c r="A519" t="s">
        <v>5567</v>
      </c>
      <c r="B519" t="s">
        <v>511</v>
      </c>
    </row>
    <row r="520" spans="1:2" x14ac:dyDescent="0.25">
      <c r="A520" t="s">
        <v>5568</v>
      </c>
      <c r="B520" t="s">
        <v>4941</v>
      </c>
    </row>
    <row r="521" spans="1:2" x14ac:dyDescent="0.25">
      <c r="A521" t="s">
        <v>5569</v>
      </c>
      <c r="B521" t="s">
        <v>4942</v>
      </c>
    </row>
    <row r="522" spans="1:2" x14ac:dyDescent="0.25">
      <c r="A522" t="s">
        <v>5570</v>
      </c>
      <c r="B522" t="s">
        <v>512</v>
      </c>
    </row>
    <row r="523" spans="1:2" x14ac:dyDescent="0.25">
      <c r="A523" t="s">
        <v>5571</v>
      </c>
      <c r="B523" t="s">
        <v>513</v>
      </c>
    </row>
    <row r="524" spans="1:2" x14ac:dyDescent="0.25">
      <c r="A524" t="s">
        <v>5572</v>
      </c>
      <c r="B524" t="s">
        <v>514</v>
      </c>
    </row>
    <row r="525" spans="1:2" x14ac:dyDescent="0.25">
      <c r="A525" t="s">
        <v>5573</v>
      </c>
      <c r="B525" t="s">
        <v>515</v>
      </c>
    </row>
    <row r="526" spans="1:2" x14ac:dyDescent="0.25">
      <c r="A526" t="s">
        <v>5574</v>
      </c>
      <c r="B526" t="s">
        <v>516</v>
      </c>
    </row>
    <row r="527" spans="1:2" x14ac:dyDescent="0.25">
      <c r="A527" t="s">
        <v>5575</v>
      </c>
      <c r="B527" t="s">
        <v>517</v>
      </c>
    </row>
    <row r="528" spans="1:2" x14ac:dyDescent="0.25">
      <c r="A528" t="s">
        <v>5576</v>
      </c>
      <c r="B528" t="s">
        <v>518</v>
      </c>
    </row>
    <row r="529" spans="1:2" x14ac:dyDescent="0.25">
      <c r="A529" t="s">
        <v>5577</v>
      </c>
      <c r="B529" t="s">
        <v>519</v>
      </c>
    </row>
    <row r="530" spans="1:2" x14ac:dyDescent="0.25">
      <c r="A530" t="s">
        <v>5578</v>
      </c>
      <c r="B530" t="s">
        <v>520</v>
      </c>
    </row>
    <row r="531" spans="1:2" x14ac:dyDescent="0.25">
      <c r="A531" t="s">
        <v>5579</v>
      </c>
      <c r="B531" t="s">
        <v>521</v>
      </c>
    </row>
    <row r="532" spans="1:2" x14ac:dyDescent="0.25">
      <c r="A532" t="s">
        <v>5580</v>
      </c>
      <c r="B532" t="s">
        <v>522</v>
      </c>
    </row>
    <row r="533" spans="1:2" x14ac:dyDescent="0.25">
      <c r="A533" t="s">
        <v>5581</v>
      </c>
      <c r="B533" t="s">
        <v>523</v>
      </c>
    </row>
    <row r="534" spans="1:2" x14ac:dyDescent="0.25">
      <c r="A534" t="s">
        <v>5582</v>
      </c>
      <c r="B534" t="s">
        <v>524</v>
      </c>
    </row>
    <row r="535" spans="1:2" x14ac:dyDescent="0.25">
      <c r="A535" t="s">
        <v>5583</v>
      </c>
      <c r="B535" t="s">
        <v>525</v>
      </c>
    </row>
    <row r="536" spans="1:2" x14ac:dyDescent="0.25">
      <c r="A536" t="s">
        <v>5584</v>
      </c>
      <c r="B536" t="s">
        <v>526</v>
      </c>
    </row>
    <row r="537" spans="1:2" x14ac:dyDescent="0.25">
      <c r="A537" t="s">
        <v>5585</v>
      </c>
      <c r="B537" t="s">
        <v>527</v>
      </c>
    </row>
    <row r="538" spans="1:2" x14ac:dyDescent="0.25">
      <c r="A538" t="s">
        <v>5586</v>
      </c>
      <c r="B538" t="s">
        <v>528</v>
      </c>
    </row>
    <row r="539" spans="1:2" x14ac:dyDescent="0.25">
      <c r="A539" t="s">
        <v>5587</v>
      </c>
      <c r="B539" t="s">
        <v>529</v>
      </c>
    </row>
    <row r="540" spans="1:2" x14ac:dyDescent="0.25">
      <c r="A540" t="s">
        <v>5588</v>
      </c>
      <c r="B540" t="s">
        <v>530</v>
      </c>
    </row>
    <row r="541" spans="1:2" x14ac:dyDescent="0.25">
      <c r="A541" t="s">
        <v>5589</v>
      </c>
      <c r="B541" t="s">
        <v>531</v>
      </c>
    </row>
    <row r="542" spans="1:2" x14ac:dyDescent="0.25">
      <c r="A542" t="s">
        <v>5590</v>
      </c>
      <c r="B542" t="s">
        <v>532</v>
      </c>
    </row>
    <row r="543" spans="1:2" x14ac:dyDescent="0.25">
      <c r="A543" t="s">
        <v>5591</v>
      </c>
      <c r="B543" t="s">
        <v>533</v>
      </c>
    </row>
    <row r="544" spans="1:2" x14ac:dyDescent="0.25">
      <c r="A544" t="s">
        <v>5592</v>
      </c>
      <c r="B544" t="s">
        <v>534</v>
      </c>
    </row>
    <row r="545" spans="1:2" x14ac:dyDescent="0.25">
      <c r="A545" t="s">
        <v>5593</v>
      </c>
      <c r="B545" t="s">
        <v>535</v>
      </c>
    </row>
    <row r="546" spans="1:2" x14ac:dyDescent="0.25">
      <c r="A546" t="s">
        <v>5594</v>
      </c>
      <c r="B546" t="s">
        <v>536</v>
      </c>
    </row>
    <row r="547" spans="1:2" x14ac:dyDescent="0.25">
      <c r="A547" t="s">
        <v>5595</v>
      </c>
      <c r="B547" t="s">
        <v>537</v>
      </c>
    </row>
    <row r="548" spans="1:2" x14ac:dyDescent="0.25">
      <c r="A548" t="s">
        <v>5596</v>
      </c>
      <c r="B548" t="s">
        <v>538</v>
      </c>
    </row>
    <row r="549" spans="1:2" x14ac:dyDescent="0.25">
      <c r="A549" t="s">
        <v>5597</v>
      </c>
      <c r="B549" t="s">
        <v>539</v>
      </c>
    </row>
    <row r="550" spans="1:2" x14ac:dyDescent="0.25">
      <c r="A550" t="s">
        <v>5598</v>
      </c>
      <c r="B550" t="s">
        <v>540</v>
      </c>
    </row>
    <row r="551" spans="1:2" x14ac:dyDescent="0.25">
      <c r="A551" t="s">
        <v>5599</v>
      </c>
      <c r="B551" t="s">
        <v>5600</v>
      </c>
    </row>
    <row r="552" spans="1:2" x14ac:dyDescent="0.25">
      <c r="A552" t="s">
        <v>5601</v>
      </c>
      <c r="B552" t="s">
        <v>542</v>
      </c>
    </row>
    <row r="553" spans="1:2" x14ac:dyDescent="0.25">
      <c r="A553" t="s">
        <v>5602</v>
      </c>
      <c r="B553" t="s">
        <v>543</v>
      </c>
    </row>
    <row r="554" spans="1:2" x14ac:dyDescent="0.25">
      <c r="A554" t="s">
        <v>5603</v>
      </c>
      <c r="B554" t="s">
        <v>5604</v>
      </c>
    </row>
    <row r="555" spans="1:2" x14ac:dyDescent="0.25">
      <c r="A555" t="s">
        <v>5605</v>
      </c>
      <c r="B555" t="s">
        <v>544</v>
      </c>
    </row>
    <row r="556" spans="1:2" x14ac:dyDescent="0.25">
      <c r="A556" t="s">
        <v>5606</v>
      </c>
      <c r="B556" t="s">
        <v>545</v>
      </c>
    </row>
    <row r="557" spans="1:2" x14ac:dyDescent="0.25">
      <c r="A557" t="s">
        <v>5607</v>
      </c>
      <c r="B557" t="s">
        <v>546</v>
      </c>
    </row>
    <row r="558" spans="1:2" x14ac:dyDescent="0.25">
      <c r="A558" t="s">
        <v>5608</v>
      </c>
      <c r="B558" t="s">
        <v>547</v>
      </c>
    </row>
    <row r="559" spans="1:2" x14ac:dyDescent="0.25">
      <c r="A559" t="s">
        <v>5609</v>
      </c>
      <c r="B559" t="s">
        <v>548</v>
      </c>
    </row>
    <row r="560" spans="1:2" x14ac:dyDescent="0.25">
      <c r="A560" t="s">
        <v>5610</v>
      </c>
      <c r="B560" t="s">
        <v>549</v>
      </c>
    </row>
    <row r="561" spans="1:2" x14ac:dyDescent="0.25">
      <c r="A561" t="s">
        <v>5611</v>
      </c>
      <c r="B561" t="s">
        <v>550</v>
      </c>
    </row>
    <row r="562" spans="1:2" x14ac:dyDescent="0.25">
      <c r="A562" t="s">
        <v>5612</v>
      </c>
      <c r="B562" t="s">
        <v>551</v>
      </c>
    </row>
    <row r="563" spans="1:2" x14ac:dyDescent="0.25">
      <c r="A563" t="s">
        <v>5613</v>
      </c>
      <c r="B563" t="s">
        <v>552</v>
      </c>
    </row>
    <row r="564" spans="1:2" x14ac:dyDescent="0.25">
      <c r="A564" t="s">
        <v>5614</v>
      </c>
      <c r="B564" t="s">
        <v>553</v>
      </c>
    </row>
    <row r="565" spans="1:2" x14ac:dyDescent="0.25">
      <c r="A565" t="s">
        <v>5615</v>
      </c>
      <c r="B565" t="s">
        <v>554</v>
      </c>
    </row>
    <row r="566" spans="1:2" x14ac:dyDescent="0.25">
      <c r="A566" t="s">
        <v>5616</v>
      </c>
      <c r="B566" t="s">
        <v>555</v>
      </c>
    </row>
    <row r="567" spans="1:2" x14ac:dyDescent="0.25">
      <c r="A567" t="s">
        <v>5617</v>
      </c>
      <c r="B567" t="s">
        <v>556</v>
      </c>
    </row>
    <row r="568" spans="1:2" x14ac:dyDescent="0.25">
      <c r="A568" t="s">
        <v>5618</v>
      </c>
      <c r="B568" t="s">
        <v>557</v>
      </c>
    </row>
    <row r="569" spans="1:2" x14ac:dyDescent="0.25">
      <c r="A569" t="s">
        <v>5619</v>
      </c>
      <c r="B569" t="s">
        <v>558</v>
      </c>
    </row>
    <row r="570" spans="1:2" x14ac:dyDescent="0.25">
      <c r="A570" t="s">
        <v>5620</v>
      </c>
      <c r="B570" t="s">
        <v>559</v>
      </c>
    </row>
    <row r="571" spans="1:2" x14ac:dyDescent="0.25">
      <c r="A571" t="s">
        <v>5621</v>
      </c>
      <c r="B571" t="s">
        <v>560</v>
      </c>
    </row>
    <row r="572" spans="1:2" x14ac:dyDescent="0.25">
      <c r="A572" t="s">
        <v>5622</v>
      </c>
      <c r="B572" t="s">
        <v>561</v>
      </c>
    </row>
    <row r="573" spans="1:2" x14ac:dyDescent="0.25">
      <c r="A573" t="s">
        <v>5623</v>
      </c>
      <c r="B573" t="s">
        <v>562</v>
      </c>
    </row>
    <row r="574" spans="1:2" x14ac:dyDescent="0.25">
      <c r="A574" t="s">
        <v>5624</v>
      </c>
      <c r="B574" t="s">
        <v>563</v>
      </c>
    </row>
    <row r="575" spans="1:2" x14ac:dyDescent="0.25">
      <c r="A575" t="s">
        <v>5625</v>
      </c>
      <c r="B575" t="s">
        <v>564</v>
      </c>
    </row>
    <row r="576" spans="1:2" x14ac:dyDescent="0.25">
      <c r="A576" t="s">
        <v>5626</v>
      </c>
      <c r="B576" t="s">
        <v>565</v>
      </c>
    </row>
    <row r="577" spans="1:2" x14ac:dyDescent="0.25">
      <c r="A577" t="s">
        <v>5627</v>
      </c>
      <c r="B577" t="s">
        <v>566</v>
      </c>
    </row>
    <row r="578" spans="1:2" x14ac:dyDescent="0.25">
      <c r="A578" t="s">
        <v>5628</v>
      </c>
      <c r="B578" t="s">
        <v>567</v>
      </c>
    </row>
    <row r="579" spans="1:2" x14ac:dyDescent="0.25">
      <c r="A579" t="s">
        <v>5629</v>
      </c>
      <c r="B579" t="s">
        <v>568</v>
      </c>
    </row>
    <row r="580" spans="1:2" x14ac:dyDescent="0.25">
      <c r="A580" t="s">
        <v>5630</v>
      </c>
      <c r="B580" t="s">
        <v>569</v>
      </c>
    </row>
    <row r="581" spans="1:2" x14ac:dyDescent="0.25">
      <c r="A581" t="s">
        <v>5631</v>
      </c>
      <c r="B581" t="s">
        <v>570</v>
      </c>
    </row>
    <row r="582" spans="1:2" x14ac:dyDescent="0.25">
      <c r="A582" t="s">
        <v>5632</v>
      </c>
      <c r="B582" t="s">
        <v>571</v>
      </c>
    </row>
    <row r="583" spans="1:2" x14ac:dyDescent="0.25">
      <c r="A583" t="s">
        <v>5633</v>
      </c>
      <c r="B583" t="s">
        <v>572</v>
      </c>
    </row>
    <row r="584" spans="1:2" x14ac:dyDescent="0.25">
      <c r="A584" t="s">
        <v>5634</v>
      </c>
      <c r="B584" t="s">
        <v>573</v>
      </c>
    </row>
    <row r="585" spans="1:2" x14ac:dyDescent="0.25">
      <c r="A585" t="s">
        <v>5635</v>
      </c>
      <c r="B585" t="s">
        <v>574</v>
      </c>
    </row>
    <row r="586" spans="1:2" x14ac:dyDescent="0.25">
      <c r="A586" t="s">
        <v>5636</v>
      </c>
      <c r="B586" t="s">
        <v>575</v>
      </c>
    </row>
    <row r="587" spans="1:2" x14ac:dyDescent="0.25">
      <c r="A587" t="s">
        <v>5637</v>
      </c>
      <c r="B587" t="s">
        <v>576</v>
      </c>
    </row>
    <row r="588" spans="1:2" x14ac:dyDescent="0.25">
      <c r="A588" t="s">
        <v>5638</v>
      </c>
      <c r="B588" t="s">
        <v>577</v>
      </c>
    </row>
    <row r="589" spans="1:2" x14ac:dyDescent="0.25">
      <c r="A589" t="s">
        <v>5639</v>
      </c>
      <c r="B589" t="s">
        <v>578</v>
      </c>
    </row>
    <row r="590" spans="1:2" x14ac:dyDescent="0.25">
      <c r="A590" t="s">
        <v>5640</v>
      </c>
      <c r="B590" t="s">
        <v>579</v>
      </c>
    </row>
    <row r="591" spans="1:2" x14ac:dyDescent="0.25">
      <c r="A591" t="s">
        <v>5641</v>
      </c>
      <c r="B591" t="s">
        <v>580</v>
      </c>
    </row>
    <row r="592" spans="1:2" x14ac:dyDescent="0.25">
      <c r="A592" t="s">
        <v>5642</v>
      </c>
      <c r="B592" t="s">
        <v>5643</v>
      </c>
    </row>
    <row r="593" spans="1:2" x14ac:dyDescent="0.25">
      <c r="A593" t="s">
        <v>5644</v>
      </c>
      <c r="B593" t="s">
        <v>581</v>
      </c>
    </row>
    <row r="594" spans="1:2" x14ac:dyDescent="0.25">
      <c r="A594" t="s">
        <v>5645</v>
      </c>
      <c r="B594" t="s">
        <v>582</v>
      </c>
    </row>
    <row r="595" spans="1:2" x14ac:dyDescent="0.25">
      <c r="A595" t="s">
        <v>5646</v>
      </c>
      <c r="B595" t="s">
        <v>583</v>
      </c>
    </row>
    <row r="596" spans="1:2" x14ac:dyDescent="0.25">
      <c r="A596" t="s">
        <v>5647</v>
      </c>
      <c r="B596" t="s">
        <v>584</v>
      </c>
    </row>
    <row r="597" spans="1:2" x14ac:dyDescent="0.25">
      <c r="A597" t="s">
        <v>5648</v>
      </c>
      <c r="B597" t="s">
        <v>585</v>
      </c>
    </row>
    <row r="598" spans="1:2" x14ac:dyDescent="0.25">
      <c r="A598" t="s">
        <v>5649</v>
      </c>
      <c r="B598" t="s">
        <v>586</v>
      </c>
    </row>
    <row r="599" spans="1:2" x14ac:dyDescent="0.25">
      <c r="A599" t="s">
        <v>5650</v>
      </c>
      <c r="B599" t="s">
        <v>587</v>
      </c>
    </row>
    <row r="600" spans="1:2" x14ac:dyDescent="0.25">
      <c r="A600" t="s">
        <v>5651</v>
      </c>
      <c r="B600" t="s">
        <v>588</v>
      </c>
    </row>
    <row r="601" spans="1:2" x14ac:dyDescent="0.25">
      <c r="A601" t="s">
        <v>5652</v>
      </c>
      <c r="B601" t="s">
        <v>589</v>
      </c>
    </row>
    <row r="602" spans="1:2" x14ac:dyDescent="0.25">
      <c r="A602" t="s">
        <v>5653</v>
      </c>
      <c r="B602" t="s">
        <v>590</v>
      </c>
    </row>
    <row r="603" spans="1:2" x14ac:dyDescent="0.25">
      <c r="A603" t="s">
        <v>5654</v>
      </c>
      <c r="B603" t="s">
        <v>110</v>
      </c>
    </row>
    <row r="604" spans="1:2" x14ac:dyDescent="0.25">
      <c r="A604" t="s">
        <v>5655</v>
      </c>
      <c r="B604" t="s">
        <v>591</v>
      </c>
    </row>
    <row r="605" spans="1:2" x14ac:dyDescent="0.25">
      <c r="A605" t="s">
        <v>5656</v>
      </c>
      <c r="B605" t="s">
        <v>592</v>
      </c>
    </row>
    <row r="606" spans="1:2" x14ac:dyDescent="0.25">
      <c r="A606" t="s">
        <v>5657</v>
      </c>
      <c r="B606" t="s">
        <v>593</v>
      </c>
    </row>
    <row r="607" spans="1:2" x14ac:dyDescent="0.25">
      <c r="A607" t="s">
        <v>5658</v>
      </c>
      <c r="B607" t="s">
        <v>594</v>
      </c>
    </row>
    <row r="608" spans="1:2" x14ac:dyDescent="0.25">
      <c r="A608" t="s">
        <v>5659</v>
      </c>
      <c r="B608" t="s">
        <v>595</v>
      </c>
    </row>
    <row r="609" spans="1:2" x14ac:dyDescent="0.25">
      <c r="A609" t="s">
        <v>5660</v>
      </c>
      <c r="B609" t="s">
        <v>596</v>
      </c>
    </row>
    <row r="610" spans="1:2" x14ac:dyDescent="0.25">
      <c r="A610" t="s">
        <v>5661</v>
      </c>
      <c r="B610" t="s">
        <v>597</v>
      </c>
    </row>
    <row r="611" spans="1:2" x14ac:dyDescent="0.25">
      <c r="A611" t="s">
        <v>5662</v>
      </c>
      <c r="B611" t="s">
        <v>598</v>
      </c>
    </row>
    <row r="612" spans="1:2" x14ac:dyDescent="0.25">
      <c r="A612" t="s">
        <v>5663</v>
      </c>
      <c r="B612" t="s">
        <v>599</v>
      </c>
    </row>
    <row r="613" spans="1:2" x14ac:dyDescent="0.25">
      <c r="A613" t="s">
        <v>5664</v>
      </c>
      <c r="B613" t="s">
        <v>600</v>
      </c>
    </row>
    <row r="614" spans="1:2" x14ac:dyDescent="0.25">
      <c r="A614" t="s">
        <v>5665</v>
      </c>
      <c r="B614" t="s">
        <v>601</v>
      </c>
    </row>
    <row r="615" spans="1:2" x14ac:dyDescent="0.25">
      <c r="A615" t="s">
        <v>5666</v>
      </c>
      <c r="B615" t="s">
        <v>602</v>
      </c>
    </row>
    <row r="616" spans="1:2" x14ac:dyDescent="0.25">
      <c r="A616" t="s">
        <v>5667</v>
      </c>
      <c r="B616" t="s">
        <v>603</v>
      </c>
    </row>
    <row r="617" spans="1:2" x14ac:dyDescent="0.25">
      <c r="A617" t="s">
        <v>5668</v>
      </c>
      <c r="B617" t="s">
        <v>604</v>
      </c>
    </row>
    <row r="618" spans="1:2" x14ac:dyDescent="0.25">
      <c r="A618" t="s">
        <v>5669</v>
      </c>
      <c r="B618" t="s">
        <v>605</v>
      </c>
    </row>
    <row r="619" spans="1:2" x14ac:dyDescent="0.25">
      <c r="A619" t="s">
        <v>5670</v>
      </c>
      <c r="B619" t="s">
        <v>606</v>
      </c>
    </row>
    <row r="620" spans="1:2" x14ac:dyDescent="0.25">
      <c r="A620" t="s">
        <v>5671</v>
      </c>
      <c r="B620" t="s">
        <v>607</v>
      </c>
    </row>
    <row r="621" spans="1:2" x14ac:dyDescent="0.25">
      <c r="A621" t="s">
        <v>5672</v>
      </c>
      <c r="B621" t="s">
        <v>5673</v>
      </c>
    </row>
    <row r="622" spans="1:2" x14ac:dyDescent="0.25">
      <c r="A622" t="s">
        <v>5674</v>
      </c>
      <c r="B622" t="s">
        <v>608</v>
      </c>
    </row>
    <row r="623" spans="1:2" x14ac:dyDescent="0.25">
      <c r="A623" t="s">
        <v>5675</v>
      </c>
      <c r="B623" t="s">
        <v>609</v>
      </c>
    </row>
    <row r="624" spans="1:2" x14ac:dyDescent="0.25">
      <c r="A624" t="s">
        <v>5676</v>
      </c>
      <c r="B624" t="s">
        <v>610</v>
      </c>
    </row>
    <row r="625" spans="1:2" x14ac:dyDescent="0.25">
      <c r="A625" t="s">
        <v>5677</v>
      </c>
      <c r="B625" t="s">
        <v>611</v>
      </c>
    </row>
    <row r="626" spans="1:2" x14ac:dyDescent="0.25">
      <c r="A626" t="s">
        <v>5678</v>
      </c>
      <c r="B626" t="s">
        <v>612</v>
      </c>
    </row>
    <row r="627" spans="1:2" x14ac:dyDescent="0.25">
      <c r="A627" t="s">
        <v>5679</v>
      </c>
      <c r="B627" t="s">
        <v>613</v>
      </c>
    </row>
    <row r="628" spans="1:2" x14ac:dyDescent="0.25">
      <c r="A628" t="s">
        <v>5680</v>
      </c>
      <c r="B628" t="s">
        <v>614</v>
      </c>
    </row>
    <row r="629" spans="1:2" x14ac:dyDescent="0.25">
      <c r="A629" t="s">
        <v>5681</v>
      </c>
      <c r="B629" t="s">
        <v>615</v>
      </c>
    </row>
    <row r="630" spans="1:2" x14ac:dyDescent="0.25">
      <c r="A630" t="s">
        <v>5682</v>
      </c>
      <c r="B630" t="s">
        <v>616</v>
      </c>
    </row>
    <row r="631" spans="1:2" x14ac:dyDescent="0.25">
      <c r="A631" t="s">
        <v>5683</v>
      </c>
      <c r="B631" t="s">
        <v>617</v>
      </c>
    </row>
    <row r="632" spans="1:2" x14ac:dyDescent="0.25">
      <c r="A632" t="s">
        <v>5684</v>
      </c>
      <c r="B632" t="s">
        <v>618</v>
      </c>
    </row>
    <row r="633" spans="1:2" x14ac:dyDescent="0.25">
      <c r="A633" t="s">
        <v>5685</v>
      </c>
      <c r="B633" t="s">
        <v>619</v>
      </c>
    </row>
    <row r="634" spans="1:2" x14ac:dyDescent="0.25">
      <c r="A634" t="s">
        <v>5686</v>
      </c>
      <c r="B634" t="s">
        <v>620</v>
      </c>
    </row>
    <row r="635" spans="1:2" x14ac:dyDescent="0.25">
      <c r="A635" t="s">
        <v>5687</v>
      </c>
      <c r="B635" t="s">
        <v>621</v>
      </c>
    </row>
    <row r="636" spans="1:2" x14ac:dyDescent="0.25">
      <c r="A636" t="s">
        <v>5688</v>
      </c>
      <c r="B636" t="s">
        <v>622</v>
      </c>
    </row>
    <row r="637" spans="1:2" x14ac:dyDescent="0.25">
      <c r="A637" t="s">
        <v>5689</v>
      </c>
      <c r="B637" t="s">
        <v>623</v>
      </c>
    </row>
    <row r="638" spans="1:2" x14ac:dyDescent="0.25">
      <c r="A638" t="s">
        <v>5690</v>
      </c>
      <c r="B638" t="s">
        <v>624</v>
      </c>
    </row>
    <row r="639" spans="1:2" x14ac:dyDescent="0.25">
      <c r="A639" t="s">
        <v>5691</v>
      </c>
      <c r="B639" t="s">
        <v>625</v>
      </c>
    </row>
    <row r="640" spans="1:2" x14ac:dyDescent="0.25">
      <c r="A640" t="s">
        <v>5692</v>
      </c>
      <c r="B640" t="s">
        <v>626</v>
      </c>
    </row>
    <row r="641" spans="1:2" x14ac:dyDescent="0.25">
      <c r="A641" t="s">
        <v>5693</v>
      </c>
      <c r="B641" t="s">
        <v>627</v>
      </c>
    </row>
    <row r="642" spans="1:2" x14ac:dyDescent="0.25">
      <c r="A642" t="s">
        <v>5694</v>
      </c>
      <c r="B642" t="s">
        <v>628</v>
      </c>
    </row>
    <row r="643" spans="1:2" x14ac:dyDescent="0.25">
      <c r="A643" t="s">
        <v>5695</v>
      </c>
      <c r="B643" t="s">
        <v>629</v>
      </c>
    </row>
    <row r="644" spans="1:2" x14ac:dyDescent="0.25">
      <c r="A644" t="s">
        <v>5696</v>
      </c>
      <c r="B644" t="s">
        <v>630</v>
      </c>
    </row>
    <row r="645" spans="1:2" x14ac:dyDescent="0.25">
      <c r="A645" t="s">
        <v>5697</v>
      </c>
      <c r="B645" t="s">
        <v>631</v>
      </c>
    </row>
    <row r="646" spans="1:2" x14ac:dyDescent="0.25">
      <c r="A646" t="s">
        <v>5698</v>
      </c>
      <c r="B646" t="s">
        <v>632</v>
      </c>
    </row>
    <row r="647" spans="1:2" x14ac:dyDescent="0.25">
      <c r="A647" t="s">
        <v>5699</v>
      </c>
      <c r="B647" t="s">
        <v>633</v>
      </c>
    </row>
    <row r="648" spans="1:2" x14ac:dyDescent="0.25">
      <c r="A648" t="s">
        <v>5700</v>
      </c>
      <c r="B648" t="s">
        <v>634</v>
      </c>
    </row>
    <row r="649" spans="1:2" x14ac:dyDescent="0.25">
      <c r="A649" t="s">
        <v>5701</v>
      </c>
      <c r="B649" t="s">
        <v>635</v>
      </c>
    </row>
    <row r="650" spans="1:2" x14ac:dyDescent="0.25">
      <c r="A650" t="s">
        <v>5702</v>
      </c>
      <c r="B650" t="s">
        <v>636</v>
      </c>
    </row>
    <row r="651" spans="1:2" x14ac:dyDescent="0.25">
      <c r="A651" t="s">
        <v>5703</v>
      </c>
      <c r="B651" t="s">
        <v>637</v>
      </c>
    </row>
    <row r="652" spans="1:2" x14ac:dyDescent="0.25">
      <c r="A652" t="s">
        <v>5704</v>
      </c>
      <c r="B652" t="s">
        <v>638</v>
      </c>
    </row>
    <row r="653" spans="1:2" x14ac:dyDescent="0.25">
      <c r="A653" t="s">
        <v>5705</v>
      </c>
      <c r="B653" t="s">
        <v>639</v>
      </c>
    </row>
    <row r="654" spans="1:2" x14ac:dyDescent="0.25">
      <c r="A654" t="s">
        <v>5706</v>
      </c>
      <c r="B654" t="s">
        <v>640</v>
      </c>
    </row>
    <row r="655" spans="1:2" x14ac:dyDescent="0.25">
      <c r="A655" t="s">
        <v>5707</v>
      </c>
      <c r="B655" t="s">
        <v>641</v>
      </c>
    </row>
    <row r="656" spans="1:2" x14ac:dyDescent="0.25">
      <c r="A656" t="s">
        <v>5708</v>
      </c>
      <c r="B656" t="s">
        <v>642</v>
      </c>
    </row>
    <row r="657" spans="1:2" x14ac:dyDescent="0.25">
      <c r="A657" t="s">
        <v>5709</v>
      </c>
      <c r="B657" t="s">
        <v>643</v>
      </c>
    </row>
    <row r="658" spans="1:2" x14ac:dyDescent="0.25">
      <c r="A658" t="s">
        <v>5710</v>
      </c>
      <c r="B658" t="s">
        <v>644</v>
      </c>
    </row>
    <row r="659" spans="1:2" x14ac:dyDescent="0.25">
      <c r="A659" t="s">
        <v>5711</v>
      </c>
      <c r="B659" t="s">
        <v>645</v>
      </c>
    </row>
    <row r="660" spans="1:2" x14ac:dyDescent="0.25">
      <c r="A660" t="s">
        <v>5712</v>
      </c>
      <c r="B660" t="s">
        <v>646</v>
      </c>
    </row>
    <row r="661" spans="1:2" x14ac:dyDescent="0.25">
      <c r="A661" t="s">
        <v>5713</v>
      </c>
      <c r="B661" t="s">
        <v>647</v>
      </c>
    </row>
    <row r="662" spans="1:2" x14ac:dyDescent="0.25">
      <c r="A662" t="s">
        <v>5714</v>
      </c>
      <c r="B662" t="s">
        <v>648</v>
      </c>
    </row>
    <row r="663" spans="1:2" x14ac:dyDescent="0.25">
      <c r="A663" t="s">
        <v>5715</v>
      </c>
      <c r="B663" t="s">
        <v>649</v>
      </c>
    </row>
    <row r="664" spans="1:2" x14ac:dyDescent="0.25">
      <c r="A664" t="s">
        <v>5716</v>
      </c>
      <c r="B664" t="s">
        <v>650</v>
      </c>
    </row>
    <row r="665" spans="1:2" x14ac:dyDescent="0.25">
      <c r="A665" t="s">
        <v>5717</v>
      </c>
      <c r="B665" t="s">
        <v>651</v>
      </c>
    </row>
    <row r="666" spans="1:2" x14ac:dyDescent="0.25">
      <c r="A666" t="s">
        <v>5718</v>
      </c>
      <c r="B666" t="s">
        <v>4882</v>
      </c>
    </row>
    <row r="667" spans="1:2" x14ac:dyDescent="0.25">
      <c r="A667" t="s">
        <v>5719</v>
      </c>
      <c r="B667" t="s">
        <v>653</v>
      </c>
    </row>
    <row r="668" spans="1:2" x14ac:dyDescent="0.25">
      <c r="A668" t="s">
        <v>5720</v>
      </c>
      <c r="B668" t="s">
        <v>654</v>
      </c>
    </row>
    <row r="669" spans="1:2" x14ac:dyDescent="0.25">
      <c r="A669" t="s">
        <v>5721</v>
      </c>
      <c r="B669" t="s">
        <v>655</v>
      </c>
    </row>
    <row r="670" spans="1:2" x14ac:dyDescent="0.25">
      <c r="A670" t="s">
        <v>5722</v>
      </c>
      <c r="B670" t="s">
        <v>656</v>
      </c>
    </row>
    <row r="671" spans="1:2" x14ac:dyDescent="0.25">
      <c r="A671" t="s">
        <v>5723</v>
      </c>
      <c r="B671" t="s">
        <v>657</v>
      </c>
    </row>
    <row r="672" spans="1:2" x14ac:dyDescent="0.25">
      <c r="A672" t="s">
        <v>5724</v>
      </c>
      <c r="B672" t="s">
        <v>658</v>
      </c>
    </row>
    <row r="673" spans="1:2" x14ac:dyDescent="0.25">
      <c r="A673" t="s">
        <v>5725</v>
      </c>
      <c r="B673" t="s">
        <v>659</v>
      </c>
    </row>
    <row r="674" spans="1:2" x14ac:dyDescent="0.25">
      <c r="A674" t="s">
        <v>5726</v>
      </c>
      <c r="B674" t="s">
        <v>660</v>
      </c>
    </row>
    <row r="675" spans="1:2" x14ac:dyDescent="0.25">
      <c r="A675" t="s">
        <v>5727</v>
      </c>
      <c r="B675" t="s">
        <v>661</v>
      </c>
    </row>
    <row r="676" spans="1:2" x14ac:dyDescent="0.25">
      <c r="A676" t="s">
        <v>5728</v>
      </c>
      <c r="B676" t="s">
        <v>662</v>
      </c>
    </row>
    <row r="677" spans="1:2" x14ac:dyDescent="0.25">
      <c r="A677" t="s">
        <v>5729</v>
      </c>
      <c r="B677" t="s">
        <v>663</v>
      </c>
    </row>
    <row r="678" spans="1:2" x14ac:dyDescent="0.25">
      <c r="A678" t="s">
        <v>5730</v>
      </c>
      <c r="B678" t="s">
        <v>664</v>
      </c>
    </row>
    <row r="679" spans="1:2" x14ac:dyDescent="0.25">
      <c r="A679" t="s">
        <v>5731</v>
      </c>
      <c r="B679" t="s">
        <v>665</v>
      </c>
    </row>
    <row r="680" spans="1:2" x14ac:dyDescent="0.25">
      <c r="A680" t="s">
        <v>5732</v>
      </c>
      <c r="B680" t="s">
        <v>666</v>
      </c>
    </row>
    <row r="681" spans="1:2" x14ac:dyDescent="0.25">
      <c r="A681" t="s">
        <v>5733</v>
      </c>
      <c r="B681" t="s">
        <v>667</v>
      </c>
    </row>
    <row r="682" spans="1:2" x14ac:dyDescent="0.25">
      <c r="A682" t="s">
        <v>5734</v>
      </c>
      <c r="B682" t="s">
        <v>668</v>
      </c>
    </row>
    <row r="683" spans="1:2" x14ac:dyDescent="0.25">
      <c r="A683" t="s">
        <v>5735</v>
      </c>
      <c r="B683" t="s">
        <v>669</v>
      </c>
    </row>
    <row r="684" spans="1:2" x14ac:dyDescent="0.25">
      <c r="A684" t="s">
        <v>5736</v>
      </c>
      <c r="B684" t="s">
        <v>670</v>
      </c>
    </row>
    <row r="685" spans="1:2" x14ac:dyDescent="0.25">
      <c r="A685" t="s">
        <v>5737</v>
      </c>
      <c r="B685" t="s">
        <v>671</v>
      </c>
    </row>
    <row r="686" spans="1:2" x14ac:dyDescent="0.25">
      <c r="A686" t="s">
        <v>5738</v>
      </c>
      <c r="B686" t="s">
        <v>672</v>
      </c>
    </row>
    <row r="687" spans="1:2" x14ac:dyDescent="0.25">
      <c r="A687" t="s">
        <v>5739</v>
      </c>
      <c r="B687" t="s">
        <v>673</v>
      </c>
    </row>
    <row r="688" spans="1:2" x14ac:dyDescent="0.25">
      <c r="A688" t="s">
        <v>5740</v>
      </c>
      <c r="B688" t="s">
        <v>674</v>
      </c>
    </row>
    <row r="689" spans="1:2" x14ac:dyDescent="0.25">
      <c r="A689" t="s">
        <v>5741</v>
      </c>
      <c r="B689" t="s">
        <v>675</v>
      </c>
    </row>
    <row r="690" spans="1:2" x14ac:dyDescent="0.25">
      <c r="A690" t="s">
        <v>5742</v>
      </c>
      <c r="B690" t="s">
        <v>676</v>
      </c>
    </row>
    <row r="691" spans="1:2" x14ac:dyDescent="0.25">
      <c r="A691" t="s">
        <v>5743</v>
      </c>
      <c r="B691" t="s">
        <v>677</v>
      </c>
    </row>
    <row r="692" spans="1:2" x14ac:dyDescent="0.25">
      <c r="A692" t="s">
        <v>5744</v>
      </c>
      <c r="B692" t="s">
        <v>678</v>
      </c>
    </row>
    <row r="693" spans="1:2" x14ac:dyDescent="0.25">
      <c r="A693" t="s">
        <v>5745</v>
      </c>
      <c r="B693" t="s">
        <v>679</v>
      </c>
    </row>
    <row r="694" spans="1:2" x14ac:dyDescent="0.25">
      <c r="A694" t="s">
        <v>5746</v>
      </c>
      <c r="B694" t="s">
        <v>680</v>
      </c>
    </row>
    <row r="695" spans="1:2" x14ac:dyDescent="0.25">
      <c r="A695" t="s">
        <v>5747</v>
      </c>
      <c r="B695" t="s">
        <v>681</v>
      </c>
    </row>
    <row r="696" spans="1:2" x14ac:dyDescent="0.25">
      <c r="A696" t="s">
        <v>5748</v>
      </c>
      <c r="B696" t="s">
        <v>682</v>
      </c>
    </row>
    <row r="697" spans="1:2" x14ac:dyDescent="0.25">
      <c r="A697" t="s">
        <v>5749</v>
      </c>
      <c r="B697" t="s">
        <v>683</v>
      </c>
    </row>
    <row r="698" spans="1:2" x14ac:dyDescent="0.25">
      <c r="A698" t="s">
        <v>5750</v>
      </c>
      <c r="B698" t="s">
        <v>684</v>
      </c>
    </row>
    <row r="699" spans="1:2" x14ac:dyDescent="0.25">
      <c r="A699" t="s">
        <v>5751</v>
      </c>
      <c r="B699" t="s">
        <v>685</v>
      </c>
    </row>
    <row r="700" spans="1:2" x14ac:dyDescent="0.25">
      <c r="A700" t="s">
        <v>5752</v>
      </c>
      <c r="B700" t="s">
        <v>686</v>
      </c>
    </row>
    <row r="701" spans="1:2" x14ac:dyDescent="0.25">
      <c r="A701" t="s">
        <v>5753</v>
      </c>
      <c r="B701" t="s">
        <v>687</v>
      </c>
    </row>
    <row r="702" spans="1:2" x14ac:dyDescent="0.25">
      <c r="A702" t="s">
        <v>5754</v>
      </c>
      <c r="B702" t="s">
        <v>688</v>
      </c>
    </row>
    <row r="703" spans="1:2" x14ac:dyDescent="0.25">
      <c r="A703" t="s">
        <v>5755</v>
      </c>
      <c r="B703" t="s">
        <v>689</v>
      </c>
    </row>
    <row r="704" spans="1:2" x14ac:dyDescent="0.25">
      <c r="A704" t="s">
        <v>5756</v>
      </c>
      <c r="B704" t="s">
        <v>690</v>
      </c>
    </row>
    <row r="705" spans="1:2" x14ac:dyDescent="0.25">
      <c r="A705" t="s">
        <v>5757</v>
      </c>
      <c r="B705" t="s">
        <v>691</v>
      </c>
    </row>
    <row r="706" spans="1:2" x14ac:dyDescent="0.25">
      <c r="A706" t="s">
        <v>5758</v>
      </c>
      <c r="B706" t="s">
        <v>692</v>
      </c>
    </row>
    <row r="707" spans="1:2" x14ac:dyDescent="0.25">
      <c r="A707" t="s">
        <v>5759</v>
      </c>
      <c r="B707" t="s">
        <v>693</v>
      </c>
    </row>
    <row r="708" spans="1:2" x14ac:dyDescent="0.25">
      <c r="A708" t="s">
        <v>5760</v>
      </c>
      <c r="B708" t="s">
        <v>694</v>
      </c>
    </row>
    <row r="709" spans="1:2" x14ac:dyDescent="0.25">
      <c r="A709" t="s">
        <v>5761</v>
      </c>
      <c r="B709" t="s">
        <v>695</v>
      </c>
    </row>
    <row r="710" spans="1:2" x14ac:dyDescent="0.25">
      <c r="A710" t="s">
        <v>5762</v>
      </c>
      <c r="B710" t="s">
        <v>5763</v>
      </c>
    </row>
    <row r="711" spans="1:2" x14ac:dyDescent="0.25">
      <c r="A711" t="s">
        <v>5764</v>
      </c>
      <c r="B711" t="s">
        <v>696</v>
      </c>
    </row>
    <row r="712" spans="1:2" x14ac:dyDescent="0.25">
      <c r="A712" t="s">
        <v>5765</v>
      </c>
      <c r="B712" t="s">
        <v>697</v>
      </c>
    </row>
    <row r="713" spans="1:2" x14ac:dyDescent="0.25">
      <c r="A713" t="s">
        <v>5766</v>
      </c>
      <c r="B713" t="s">
        <v>4883</v>
      </c>
    </row>
    <row r="714" spans="1:2" x14ac:dyDescent="0.25">
      <c r="A714" t="s">
        <v>5767</v>
      </c>
      <c r="B714" t="s">
        <v>698</v>
      </c>
    </row>
    <row r="715" spans="1:2" x14ac:dyDescent="0.25">
      <c r="A715" t="s">
        <v>5768</v>
      </c>
      <c r="B715" t="s">
        <v>699</v>
      </c>
    </row>
    <row r="716" spans="1:2" x14ac:dyDescent="0.25">
      <c r="A716" t="s">
        <v>5769</v>
      </c>
      <c r="B716" t="s">
        <v>700</v>
      </c>
    </row>
    <row r="717" spans="1:2" x14ac:dyDescent="0.25">
      <c r="A717" t="s">
        <v>5770</v>
      </c>
      <c r="B717" t="s">
        <v>701</v>
      </c>
    </row>
    <row r="718" spans="1:2" x14ac:dyDescent="0.25">
      <c r="A718" t="s">
        <v>5771</v>
      </c>
      <c r="B718" t="s">
        <v>702</v>
      </c>
    </row>
    <row r="719" spans="1:2" x14ac:dyDescent="0.25">
      <c r="A719" t="s">
        <v>5772</v>
      </c>
      <c r="B719" t="s">
        <v>703</v>
      </c>
    </row>
    <row r="720" spans="1:2" x14ac:dyDescent="0.25">
      <c r="A720" t="s">
        <v>5773</v>
      </c>
      <c r="B720" t="s">
        <v>704</v>
      </c>
    </row>
    <row r="721" spans="1:2" x14ac:dyDescent="0.25">
      <c r="A721" t="s">
        <v>5774</v>
      </c>
      <c r="B721" t="s">
        <v>705</v>
      </c>
    </row>
    <row r="722" spans="1:2" x14ac:dyDescent="0.25">
      <c r="A722" t="s">
        <v>5775</v>
      </c>
      <c r="B722" t="s">
        <v>706</v>
      </c>
    </row>
    <row r="723" spans="1:2" x14ac:dyDescent="0.25">
      <c r="A723" t="s">
        <v>5776</v>
      </c>
      <c r="B723" t="s">
        <v>707</v>
      </c>
    </row>
    <row r="724" spans="1:2" x14ac:dyDescent="0.25">
      <c r="A724" t="s">
        <v>5777</v>
      </c>
      <c r="B724" t="s">
        <v>708</v>
      </c>
    </row>
    <row r="725" spans="1:2" x14ac:dyDescent="0.25">
      <c r="A725" t="s">
        <v>5778</v>
      </c>
      <c r="B725" t="s">
        <v>709</v>
      </c>
    </row>
    <row r="726" spans="1:2" x14ac:dyDescent="0.25">
      <c r="A726" t="s">
        <v>5779</v>
      </c>
      <c r="B726" t="s">
        <v>710</v>
      </c>
    </row>
    <row r="727" spans="1:2" x14ac:dyDescent="0.25">
      <c r="A727" t="s">
        <v>5780</v>
      </c>
      <c r="B727" t="s">
        <v>711</v>
      </c>
    </row>
    <row r="728" spans="1:2" x14ac:dyDescent="0.25">
      <c r="A728" t="s">
        <v>5781</v>
      </c>
      <c r="B728" t="s">
        <v>712</v>
      </c>
    </row>
    <row r="729" spans="1:2" x14ac:dyDescent="0.25">
      <c r="A729" t="s">
        <v>5782</v>
      </c>
      <c r="B729" t="s">
        <v>713</v>
      </c>
    </row>
    <row r="730" spans="1:2" x14ac:dyDescent="0.25">
      <c r="A730" t="s">
        <v>5783</v>
      </c>
      <c r="B730" t="s">
        <v>714</v>
      </c>
    </row>
    <row r="731" spans="1:2" x14ac:dyDescent="0.25">
      <c r="A731" t="s">
        <v>5784</v>
      </c>
      <c r="B731" t="s">
        <v>715</v>
      </c>
    </row>
    <row r="732" spans="1:2" x14ac:dyDescent="0.25">
      <c r="A732" t="s">
        <v>5785</v>
      </c>
      <c r="B732" t="s">
        <v>716</v>
      </c>
    </row>
    <row r="733" spans="1:2" x14ac:dyDescent="0.25">
      <c r="A733" t="s">
        <v>5786</v>
      </c>
      <c r="B733" t="s">
        <v>717</v>
      </c>
    </row>
    <row r="734" spans="1:2" x14ac:dyDescent="0.25">
      <c r="A734" t="s">
        <v>5787</v>
      </c>
      <c r="B734" t="s">
        <v>718</v>
      </c>
    </row>
    <row r="735" spans="1:2" x14ac:dyDescent="0.25">
      <c r="A735" t="s">
        <v>5788</v>
      </c>
      <c r="B735" t="s">
        <v>719</v>
      </c>
    </row>
    <row r="736" spans="1:2" x14ac:dyDescent="0.25">
      <c r="A736" t="s">
        <v>5789</v>
      </c>
      <c r="B736" t="s">
        <v>720</v>
      </c>
    </row>
    <row r="737" spans="1:2" x14ac:dyDescent="0.25">
      <c r="A737" t="s">
        <v>5790</v>
      </c>
      <c r="B737" t="s">
        <v>721</v>
      </c>
    </row>
    <row r="738" spans="1:2" x14ac:dyDescent="0.25">
      <c r="A738" t="s">
        <v>5791</v>
      </c>
      <c r="B738" t="s">
        <v>722</v>
      </c>
    </row>
    <row r="739" spans="1:2" x14ac:dyDescent="0.25">
      <c r="A739" t="s">
        <v>5792</v>
      </c>
      <c r="B739" t="s">
        <v>723</v>
      </c>
    </row>
    <row r="740" spans="1:2" x14ac:dyDescent="0.25">
      <c r="A740" t="s">
        <v>5793</v>
      </c>
      <c r="B740" t="s">
        <v>724</v>
      </c>
    </row>
    <row r="741" spans="1:2" x14ac:dyDescent="0.25">
      <c r="A741" t="s">
        <v>5794</v>
      </c>
      <c r="B741" t="s">
        <v>725</v>
      </c>
    </row>
    <row r="742" spans="1:2" x14ac:dyDescent="0.25">
      <c r="A742" t="s">
        <v>5795</v>
      </c>
      <c r="B742" t="s">
        <v>726</v>
      </c>
    </row>
    <row r="743" spans="1:2" x14ac:dyDescent="0.25">
      <c r="A743" t="s">
        <v>5796</v>
      </c>
      <c r="B743" t="s">
        <v>727</v>
      </c>
    </row>
    <row r="744" spans="1:2" x14ac:dyDescent="0.25">
      <c r="A744" t="s">
        <v>5797</v>
      </c>
      <c r="B744" t="s">
        <v>728</v>
      </c>
    </row>
    <row r="745" spans="1:2" x14ac:dyDescent="0.25">
      <c r="A745" t="s">
        <v>5798</v>
      </c>
      <c r="B745" t="s">
        <v>729</v>
      </c>
    </row>
    <row r="746" spans="1:2" x14ac:dyDescent="0.25">
      <c r="A746" t="s">
        <v>5799</v>
      </c>
      <c r="B746" t="s">
        <v>730</v>
      </c>
    </row>
    <row r="747" spans="1:2" x14ac:dyDescent="0.25">
      <c r="A747" t="s">
        <v>5800</v>
      </c>
      <c r="B747" t="s">
        <v>731</v>
      </c>
    </row>
    <row r="748" spans="1:2" x14ac:dyDescent="0.25">
      <c r="A748" t="s">
        <v>5801</v>
      </c>
      <c r="B748" t="s">
        <v>732</v>
      </c>
    </row>
    <row r="749" spans="1:2" x14ac:dyDescent="0.25">
      <c r="A749" t="s">
        <v>5802</v>
      </c>
      <c r="B749" t="s">
        <v>733</v>
      </c>
    </row>
    <row r="750" spans="1:2" x14ac:dyDescent="0.25">
      <c r="A750" t="s">
        <v>5803</v>
      </c>
      <c r="B750" t="s">
        <v>734</v>
      </c>
    </row>
    <row r="751" spans="1:2" x14ac:dyDescent="0.25">
      <c r="A751" t="s">
        <v>5804</v>
      </c>
      <c r="B751" t="s">
        <v>735</v>
      </c>
    </row>
    <row r="752" spans="1:2" x14ac:dyDescent="0.25">
      <c r="A752" t="s">
        <v>5805</v>
      </c>
      <c r="B752" t="s">
        <v>736</v>
      </c>
    </row>
    <row r="753" spans="1:2" x14ac:dyDescent="0.25">
      <c r="A753" t="s">
        <v>5806</v>
      </c>
      <c r="B753" t="s">
        <v>737</v>
      </c>
    </row>
    <row r="754" spans="1:2" x14ac:dyDescent="0.25">
      <c r="A754" t="s">
        <v>5807</v>
      </c>
      <c r="B754" t="s">
        <v>738</v>
      </c>
    </row>
    <row r="755" spans="1:2" x14ac:dyDescent="0.25">
      <c r="A755" t="s">
        <v>5808</v>
      </c>
      <c r="B755" t="s">
        <v>739</v>
      </c>
    </row>
    <row r="756" spans="1:2" x14ac:dyDescent="0.25">
      <c r="A756" t="s">
        <v>5809</v>
      </c>
      <c r="B756" t="s">
        <v>740</v>
      </c>
    </row>
    <row r="757" spans="1:2" x14ac:dyDescent="0.25">
      <c r="A757" t="s">
        <v>5810</v>
      </c>
      <c r="B757" t="s">
        <v>741</v>
      </c>
    </row>
    <row r="758" spans="1:2" x14ac:dyDescent="0.25">
      <c r="A758" t="s">
        <v>5811</v>
      </c>
      <c r="B758" t="s">
        <v>742</v>
      </c>
    </row>
    <row r="759" spans="1:2" x14ac:dyDescent="0.25">
      <c r="A759" t="s">
        <v>5812</v>
      </c>
      <c r="B759" t="s">
        <v>743</v>
      </c>
    </row>
    <row r="760" spans="1:2" x14ac:dyDescent="0.25">
      <c r="A760" t="s">
        <v>5813</v>
      </c>
      <c r="B760" t="s">
        <v>744</v>
      </c>
    </row>
    <row r="761" spans="1:2" x14ac:dyDescent="0.25">
      <c r="A761" t="s">
        <v>5814</v>
      </c>
      <c r="B761" t="s">
        <v>5815</v>
      </c>
    </row>
    <row r="762" spans="1:2" x14ac:dyDescent="0.25">
      <c r="A762" t="s">
        <v>5816</v>
      </c>
      <c r="B762" t="s">
        <v>5817</v>
      </c>
    </row>
    <row r="763" spans="1:2" x14ac:dyDescent="0.25">
      <c r="A763" t="s">
        <v>5818</v>
      </c>
      <c r="B763" t="s">
        <v>746</v>
      </c>
    </row>
    <row r="764" spans="1:2" x14ac:dyDescent="0.25">
      <c r="A764" t="s">
        <v>5819</v>
      </c>
      <c r="B764" t="s">
        <v>747</v>
      </c>
    </row>
    <row r="765" spans="1:2" x14ac:dyDescent="0.25">
      <c r="A765" t="s">
        <v>5820</v>
      </c>
      <c r="B765" t="s">
        <v>748</v>
      </c>
    </row>
    <row r="766" spans="1:2" x14ac:dyDescent="0.25">
      <c r="A766" t="s">
        <v>5821</v>
      </c>
      <c r="B766" t="s">
        <v>749</v>
      </c>
    </row>
    <row r="767" spans="1:2" x14ac:dyDescent="0.25">
      <c r="A767" t="s">
        <v>5822</v>
      </c>
      <c r="B767" t="s">
        <v>750</v>
      </c>
    </row>
    <row r="768" spans="1:2" x14ac:dyDescent="0.25">
      <c r="A768" t="s">
        <v>5823</v>
      </c>
      <c r="B768" t="s">
        <v>751</v>
      </c>
    </row>
    <row r="769" spans="1:2" x14ac:dyDescent="0.25">
      <c r="A769" t="s">
        <v>5824</v>
      </c>
      <c r="B769" t="s">
        <v>752</v>
      </c>
    </row>
    <row r="770" spans="1:2" x14ac:dyDescent="0.25">
      <c r="A770" t="s">
        <v>5825</v>
      </c>
      <c r="B770" t="s">
        <v>753</v>
      </c>
    </row>
    <row r="771" spans="1:2" x14ac:dyDescent="0.25">
      <c r="A771" t="s">
        <v>5826</v>
      </c>
      <c r="B771" t="s">
        <v>754</v>
      </c>
    </row>
    <row r="772" spans="1:2" x14ac:dyDescent="0.25">
      <c r="A772" t="s">
        <v>5827</v>
      </c>
      <c r="B772" t="s">
        <v>755</v>
      </c>
    </row>
    <row r="773" spans="1:2" x14ac:dyDescent="0.25">
      <c r="A773" t="s">
        <v>5828</v>
      </c>
      <c r="B773" t="s">
        <v>756</v>
      </c>
    </row>
    <row r="774" spans="1:2" x14ac:dyDescent="0.25">
      <c r="A774" t="s">
        <v>5829</v>
      </c>
      <c r="B774" t="s">
        <v>757</v>
      </c>
    </row>
    <row r="775" spans="1:2" x14ac:dyDescent="0.25">
      <c r="A775" t="s">
        <v>5830</v>
      </c>
      <c r="B775" t="s">
        <v>758</v>
      </c>
    </row>
    <row r="776" spans="1:2" x14ac:dyDescent="0.25">
      <c r="A776" t="s">
        <v>5831</v>
      </c>
      <c r="B776" t="s">
        <v>759</v>
      </c>
    </row>
    <row r="777" spans="1:2" x14ac:dyDescent="0.25">
      <c r="A777" t="s">
        <v>5832</v>
      </c>
      <c r="B777" t="s">
        <v>760</v>
      </c>
    </row>
    <row r="778" spans="1:2" x14ac:dyDescent="0.25">
      <c r="A778" t="s">
        <v>5833</v>
      </c>
      <c r="B778" t="s">
        <v>4884</v>
      </c>
    </row>
    <row r="779" spans="1:2" x14ac:dyDescent="0.25">
      <c r="A779" t="s">
        <v>5834</v>
      </c>
      <c r="B779" t="s">
        <v>761</v>
      </c>
    </row>
    <row r="780" spans="1:2" x14ac:dyDescent="0.25">
      <c r="A780" t="s">
        <v>5835</v>
      </c>
      <c r="B780" t="s">
        <v>762</v>
      </c>
    </row>
    <row r="781" spans="1:2" x14ac:dyDescent="0.25">
      <c r="A781" t="s">
        <v>5836</v>
      </c>
      <c r="B781" t="s">
        <v>5837</v>
      </c>
    </row>
    <row r="782" spans="1:2" x14ac:dyDescent="0.25">
      <c r="A782" t="s">
        <v>5838</v>
      </c>
      <c r="B782" t="s">
        <v>5839</v>
      </c>
    </row>
    <row r="783" spans="1:2" x14ac:dyDescent="0.25">
      <c r="A783" t="s">
        <v>5840</v>
      </c>
      <c r="B783" t="s">
        <v>764</v>
      </c>
    </row>
    <row r="784" spans="1:2" x14ac:dyDescent="0.25">
      <c r="A784" t="s">
        <v>5841</v>
      </c>
      <c r="B784" t="s">
        <v>765</v>
      </c>
    </row>
    <row r="785" spans="1:2" x14ac:dyDescent="0.25">
      <c r="A785" t="s">
        <v>5842</v>
      </c>
      <c r="B785" t="s">
        <v>766</v>
      </c>
    </row>
    <row r="786" spans="1:2" x14ac:dyDescent="0.25">
      <c r="A786" t="s">
        <v>5843</v>
      </c>
      <c r="B786" t="s">
        <v>767</v>
      </c>
    </row>
    <row r="787" spans="1:2" x14ac:dyDescent="0.25">
      <c r="A787" t="s">
        <v>5844</v>
      </c>
      <c r="B787" t="s">
        <v>768</v>
      </c>
    </row>
    <row r="788" spans="1:2" x14ac:dyDescent="0.25">
      <c r="A788" t="s">
        <v>5845</v>
      </c>
      <c r="B788" t="s">
        <v>769</v>
      </c>
    </row>
    <row r="789" spans="1:2" x14ac:dyDescent="0.25">
      <c r="A789" t="s">
        <v>5846</v>
      </c>
      <c r="B789" t="s">
        <v>770</v>
      </c>
    </row>
    <row r="790" spans="1:2" x14ac:dyDescent="0.25">
      <c r="A790" t="s">
        <v>5847</v>
      </c>
      <c r="B790" t="s">
        <v>771</v>
      </c>
    </row>
    <row r="791" spans="1:2" x14ac:dyDescent="0.25">
      <c r="A791" t="s">
        <v>5848</v>
      </c>
      <c r="B791" t="s">
        <v>772</v>
      </c>
    </row>
    <row r="792" spans="1:2" x14ac:dyDescent="0.25">
      <c r="A792" t="s">
        <v>5849</v>
      </c>
      <c r="B792" t="s">
        <v>773</v>
      </c>
    </row>
    <row r="793" spans="1:2" x14ac:dyDescent="0.25">
      <c r="A793" t="s">
        <v>5850</v>
      </c>
      <c r="B793" t="s">
        <v>774</v>
      </c>
    </row>
    <row r="794" spans="1:2" x14ac:dyDescent="0.25">
      <c r="A794" t="s">
        <v>5851</v>
      </c>
      <c r="B794" t="s">
        <v>775</v>
      </c>
    </row>
    <row r="795" spans="1:2" x14ac:dyDescent="0.25">
      <c r="A795" t="s">
        <v>5852</v>
      </c>
      <c r="B795" t="s">
        <v>776</v>
      </c>
    </row>
    <row r="796" spans="1:2" x14ac:dyDescent="0.25">
      <c r="A796" t="s">
        <v>5853</v>
      </c>
      <c r="B796" t="s">
        <v>777</v>
      </c>
    </row>
    <row r="797" spans="1:2" x14ac:dyDescent="0.25">
      <c r="A797" t="s">
        <v>5854</v>
      </c>
      <c r="B797" t="s">
        <v>778</v>
      </c>
    </row>
    <row r="798" spans="1:2" x14ac:dyDescent="0.25">
      <c r="A798" t="s">
        <v>5855</v>
      </c>
      <c r="B798" t="s">
        <v>779</v>
      </c>
    </row>
    <row r="799" spans="1:2" x14ac:dyDescent="0.25">
      <c r="A799" t="s">
        <v>5856</v>
      </c>
      <c r="B799" t="s">
        <v>780</v>
      </c>
    </row>
    <row r="800" spans="1:2" x14ac:dyDescent="0.25">
      <c r="A800" t="s">
        <v>5857</v>
      </c>
      <c r="B800" t="s">
        <v>781</v>
      </c>
    </row>
    <row r="801" spans="1:2" x14ac:dyDescent="0.25">
      <c r="A801" t="s">
        <v>5858</v>
      </c>
      <c r="B801" t="s">
        <v>782</v>
      </c>
    </row>
    <row r="802" spans="1:2" x14ac:dyDescent="0.25">
      <c r="A802" t="s">
        <v>5859</v>
      </c>
      <c r="B802" t="s">
        <v>783</v>
      </c>
    </row>
    <row r="803" spans="1:2" x14ac:dyDescent="0.25">
      <c r="A803" t="s">
        <v>5860</v>
      </c>
      <c r="B803" t="s">
        <v>784</v>
      </c>
    </row>
    <row r="804" spans="1:2" x14ac:dyDescent="0.25">
      <c r="A804" t="s">
        <v>5861</v>
      </c>
      <c r="B804" t="s">
        <v>785</v>
      </c>
    </row>
    <row r="805" spans="1:2" x14ac:dyDescent="0.25">
      <c r="A805" t="s">
        <v>5862</v>
      </c>
      <c r="B805" t="s">
        <v>786</v>
      </c>
    </row>
    <row r="806" spans="1:2" x14ac:dyDescent="0.25">
      <c r="A806" t="s">
        <v>5863</v>
      </c>
      <c r="B806" t="s">
        <v>787</v>
      </c>
    </row>
    <row r="807" spans="1:2" x14ac:dyDescent="0.25">
      <c r="A807" t="s">
        <v>5864</v>
      </c>
      <c r="B807" t="s">
        <v>788</v>
      </c>
    </row>
    <row r="808" spans="1:2" x14ac:dyDescent="0.25">
      <c r="A808" t="s">
        <v>5865</v>
      </c>
      <c r="B808" t="s">
        <v>789</v>
      </c>
    </row>
    <row r="809" spans="1:2" x14ac:dyDescent="0.25">
      <c r="A809" t="s">
        <v>5866</v>
      </c>
      <c r="B809" t="s">
        <v>790</v>
      </c>
    </row>
    <row r="810" spans="1:2" x14ac:dyDescent="0.25">
      <c r="A810" t="s">
        <v>5867</v>
      </c>
      <c r="B810" t="s">
        <v>791</v>
      </c>
    </row>
    <row r="811" spans="1:2" x14ac:dyDescent="0.25">
      <c r="A811" t="s">
        <v>5868</v>
      </c>
      <c r="B811" t="s">
        <v>792</v>
      </c>
    </row>
    <row r="812" spans="1:2" x14ac:dyDescent="0.25">
      <c r="A812" t="s">
        <v>5869</v>
      </c>
      <c r="B812" t="s">
        <v>793</v>
      </c>
    </row>
    <row r="813" spans="1:2" x14ac:dyDescent="0.25">
      <c r="A813" t="s">
        <v>5870</v>
      </c>
      <c r="B813" t="s">
        <v>794</v>
      </c>
    </row>
    <row r="814" spans="1:2" x14ac:dyDescent="0.25">
      <c r="A814" t="s">
        <v>5871</v>
      </c>
      <c r="B814" t="s">
        <v>795</v>
      </c>
    </row>
    <row r="815" spans="1:2" x14ac:dyDescent="0.25">
      <c r="A815" t="s">
        <v>5872</v>
      </c>
      <c r="B815" t="s">
        <v>796</v>
      </c>
    </row>
    <row r="816" spans="1:2" x14ac:dyDescent="0.25">
      <c r="A816" t="s">
        <v>5873</v>
      </c>
      <c r="B816" t="s">
        <v>797</v>
      </c>
    </row>
    <row r="817" spans="1:2" x14ac:dyDescent="0.25">
      <c r="A817" t="s">
        <v>5874</v>
      </c>
      <c r="B817" t="s">
        <v>798</v>
      </c>
    </row>
    <row r="818" spans="1:2" x14ac:dyDescent="0.25">
      <c r="A818" t="s">
        <v>5875</v>
      </c>
      <c r="B818" t="s">
        <v>799</v>
      </c>
    </row>
    <row r="819" spans="1:2" x14ac:dyDescent="0.25">
      <c r="A819" t="s">
        <v>5876</v>
      </c>
      <c r="B819" t="s">
        <v>800</v>
      </c>
    </row>
    <row r="820" spans="1:2" x14ac:dyDescent="0.25">
      <c r="A820" t="s">
        <v>5877</v>
      </c>
      <c r="B820" t="s">
        <v>801</v>
      </c>
    </row>
    <row r="821" spans="1:2" x14ac:dyDescent="0.25">
      <c r="A821" t="s">
        <v>5878</v>
      </c>
      <c r="B821" t="s">
        <v>802</v>
      </c>
    </row>
    <row r="822" spans="1:2" x14ac:dyDescent="0.25">
      <c r="A822" t="s">
        <v>5879</v>
      </c>
      <c r="B822" t="s">
        <v>803</v>
      </c>
    </row>
    <row r="823" spans="1:2" x14ac:dyDescent="0.25">
      <c r="A823" t="s">
        <v>5880</v>
      </c>
      <c r="B823" t="s">
        <v>804</v>
      </c>
    </row>
    <row r="824" spans="1:2" x14ac:dyDescent="0.25">
      <c r="A824" t="s">
        <v>5881</v>
      </c>
      <c r="B824" t="s">
        <v>805</v>
      </c>
    </row>
    <row r="825" spans="1:2" x14ac:dyDescent="0.25">
      <c r="A825" t="s">
        <v>5882</v>
      </c>
      <c r="B825" t="s">
        <v>806</v>
      </c>
    </row>
    <row r="826" spans="1:2" x14ac:dyDescent="0.25">
      <c r="A826" t="s">
        <v>5883</v>
      </c>
      <c r="B826" t="s">
        <v>807</v>
      </c>
    </row>
    <row r="827" spans="1:2" x14ac:dyDescent="0.25">
      <c r="A827" t="s">
        <v>5884</v>
      </c>
      <c r="B827" t="s">
        <v>808</v>
      </c>
    </row>
    <row r="828" spans="1:2" x14ac:dyDescent="0.25">
      <c r="A828" t="s">
        <v>5885</v>
      </c>
      <c r="B828" t="s">
        <v>139</v>
      </c>
    </row>
    <row r="829" spans="1:2" x14ac:dyDescent="0.25">
      <c r="A829" t="s">
        <v>5886</v>
      </c>
      <c r="B829" t="s">
        <v>809</v>
      </c>
    </row>
    <row r="830" spans="1:2" x14ac:dyDescent="0.25">
      <c r="A830" t="s">
        <v>5887</v>
      </c>
      <c r="B830" t="s">
        <v>810</v>
      </c>
    </row>
    <row r="831" spans="1:2" x14ac:dyDescent="0.25">
      <c r="A831" t="s">
        <v>5888</v>
      </c>
      <c r="B831" t="s">
        <v>811</v>
      </c>
    </row>
    <row r="832" spans="1:2" x14ac:dyDescent="0.25">
      <c r="A832" t="s">
        <v>5889</v>
      </c>
      <c r="B832" t="s">
        <v>812</v>
      </c>
    </row>
    <row r="833" spans="1:2" x14ac:dyDescent="0.25">
      <c r="A833" t="s">
        <v>5890</v>
      </c>
      <c r="B833" t="s">
        <v>813</v>
      </c>
    </row>
    <row r="834" spans="1:2" x14ac:dyDescent="0.25">
      <c r="A834" t="s">
        <v>5891</v>
      </c>
      <c r="B834" t="s">
        <v>814</v>
      </c>
    </row>
    <row r="835" spans="1:2" x14ac:dyDescent="0.25">
      <c r="A835" t="s">
        <v>5892</v>
      </c>
      <c r="B835" t="s">
        <v>815</v>
      </c>
    </row>
    <row r="836" spans="1:2" x14ac:dyDescent="0.25">
      <c r="A836" t="s">
        <v>5893</v>
      </c>
      <c r="B836" t="s">
        <v>816</v>
      </c>
    </row>
    <row r="837" spans="1:2" x14ac:dyDescent="0.25">
      <c r="A837" t="s">
        <v>5894</v>
      </c>
      <c r="B837" t="s">
        <v>817</v>
      </c>
    </row>
    <row r="838" spans="1:2" x14ac:dyDescent="0.25">
      <c r="A838" t="s">
        <v>5895</v>
      </c>
      <c r="B838" t="s">
        <v>818</v>
      </c>
    </row>
    <row r="839" spans="1:2" x14ac:dyDescent="0.25">
      <c r="A839" t="s">
        <v>5896</v>
      </c>
      <c r="B839" t="s">
        <v>819</v>
      </c>
    </row>
    <row r="840" spans="1:2" x14ac:dyDescent="0.25">
      <c r="A840" t="s">
        <v>5897</v>
      </c>
      <c r="B840" t="s">
        <v>820</v>
      </c>
    </row>
    <row r="841" spans="1:2" x14ac:dyDescent="0.25">
      <c r="A841" t="s">
        <v>5898</v>
      </c>
      <c r="B841" t="s">
        <v>821</v>
      </c>
    </row>
    <row r="842" spans="1:2" x14ac:dyDescent="0.25">
      <c r="A842" t="s">
        <v>5899</v>
      </c>
      <c r="B842" t="s">
        <v>822</v>
      </c>
    </row>
    <row r="843" spans="1:2" x14ac:dyDescent="0.25">
      <c r="A843" t="s">
        <v>5900</v>
      </c>
      <c r="B843" t="s">
        <v>823</v>
      </c>
    </row>
    <row r="844" spans="1:2" x14ac:dyDescent="0.25">
      <c r="A844" t="s">
        <v>5901</v>
      </c>
      <c r="B844" t="s">
        <v>824</v>
      </c>
    </row>
    <row r="845" spans="1:2" x14ac:dyDescent="0.25">
      <c r="A845" t="s">
        <v>5902</v>
      </c>
      <c r="B845" t="s">
        <v>825</v>
      </c>
    </row>
    <row r="846" spans="1:2" x14ac:dyDescent="0.25">
      <c r="A846" t="s">
        <v>5903</v>
      </c>
      <c r="B846" t="s">
        <v>826</v>
      </c>
    </row>
    <row r="847" spans="1:2" x14ac:dyDescent="0.25">
      <c r="A847" t="s">
        <v>5904</v>
      </c>
      <c r="B847" t="s">
        <v>827</v>
      </c>
    </row>
    <row r="848" spans="1:2" x14ac:dyDescent="0.25">
      <c r="A848" t="s">
        <v>5905</v>
      </c>
      <c r="B848" t="s">
        <v>828</v>
      </c>
    </row>
    <row r="849" spans="1:2" x14ac:dyDescent="0.25">
      <c r="A849" t="s">
        <v>5906</v>
      </c>
      <c r="B849" t="s">
        <v>829</v>
      </c>
    </row>
    <row r="850" spans="1:2" x14ac:dyDescent="0.25">
      <c r="A850" t="s">
        <v>5907</v>
      </c>
      <c r="B850" t="s">
        <v>830</v>
      </c>
    </row>
    <row r="851" spans="1:2" x14ac:dyDescent="0.25">
      <c r="A851" t="s">
        <v>5908</v>
      </c>
      <c r="B851" t="s">
        <v>831</v>
      </c>
    </row>
    <row r="852" spans="1:2" x14ac:dyDescent="0.25">
      <c r="A852" t="s">
        <v>5909</v>
      </c>
      <c r="B852" t="s">
        <v>832</v>
      </c>
    </row>
    <row r="853" spans="1:2" x14ac:dyDescent="0.25">
      <c r="A853" t="s">
        <v>5910</v>
      </c>
      <c r="B853" t="s">
        <v>833</v>
      </c>
    </row>
    <row r="854" spans="1:2" x14ac:dyDescent="0.25">
      <c r="A854" t="s">
        <v>5911</v>
      </c>
      <c r="B854" t="s">
        <v>834</v>
      </c>
    </row>
    <row r="855" spans="1:2" x14ac:dyDescent="0.25">
      <c r="A855" t="s">
        <v>5912</v>
      </c>
      <c r="B855" t="s">
        <v>835</v>
      </c>
    </row>
    <row r="856" spans="1:2" x14ac:dyDescent="0.25">
      <c r="A856" t="s">
        <v>5913</v>
      </c>
      <c r="B856" t="s">
        <v>836</v>
      </c>
    </row>
    <row r="857" spans="1:2" x14ac:dyDescent="0.25">
      <c r="A857" t="s">
        <v>5914</v>
      </c>
      <c r="B857" t="s">
        <v>837</v>
      </c>
    </row>
    <row r="858" spans="1:2" x14ac:dyDescent="0.25">
      <c r="A858" t="s">
        <v>5915</v>
      </c>
      <c r="B858" t="s">
        <v>838</v>
      </c>
    </row>
    <row r="859" spans="1:2" x14ac:dyDescent="0.25">
      <c r="A859" t="s">
        <v>5916</v>
      </c>
      <c r="B859" t="s">
        <v>839</v>
      </c>
    </row>
    <row r="860" spans="1:2" x14ac:dyDescent="0.25">
      <c r="A860" t="s">
        <v>5917</v>
      </c>
      <c r="B860" t="s">
        <v>840</v>
      </c>
    </row>
    <row r="861" spans="1:2" x14ac:dyDescent="0.25">
      <c r="A861" t="s">
        <v>5918</v>
      </c>
      <c r="B861" t="s">
        <v>841</v>
      </c>
    </row>
    <row r="862" spans="1:2" x14ac:dyDescent="0.25">
      <c r="A862" t="s">
        <v>5919</v>
      </c>
      <c r="B862" t="s">
        <v>842</v>
      </c>
    </row>
    <row r="863" spans="1:2" x14ac:dyDescent="0.25">
      <c r="A863" t="s">
        <v>5920</v>
      </c>
      <c r="B863" t="s">
        <v>843</v>
      </c>
    </row>
    <row r="864" spans="1:2" x14ac:dyDescent="0.25">
      <c r="A864" t="s">
        <v>5921</v>
      </c>
      <c r="B864" t="s">
        <v>844</v>
      </c>
    </row>
    <row r="865" spans="1:2" x14ac:dyDescent="0.25">
      <c r="A865" t="s">
        <v>5922</v>
      </c>
      <c r="B865" t="s">
        <v>845</v>
      </c>
    </row>
    <row r="866" spans="1:2" x14ac:dyDescent="0.25">
      <c r="A866" t="s">
        <v>5923</v>
      </c>
      <c r="B866" t="s">
        <v>846</v>
      </c>
    </row>
    <row r="867" spans="1:2" x14ac:dyDescent="0.25">
      <c r="A867" t="s">
        <v>5924</v>
      </c>
      <c r="B867" t="s">
        <v>847</v>
      </c>
    </row>
    <row r="868" spans="1:2" x14ac:dyDescent="0.25">
      <c r="A868" t="s">
        <v>5925</v>
      </c>
      <c r="B868" t="s">
        <v>848</v>
      </c>
    </row>
    <row r="869" spans="1:2" x14ac:dyDescent="0.25">
      <c r="A869" t="s">
        <v>5926</v>
      </c>
      <c r="B869" t="s">
        <v>849</v>
      </c>
    </row>
    <row r="870" spans="1:2" x14ac:dyDescent="0.25">
      <c r="A870" t="s">
        <v>5927</v>
      </c>
      <c r="B870" t="s">
        <v>850</v>
      </c>
    </row>
    <row r="871" spans="1:2" x14ac:dyDescent="0.25">
      <c r="A871" t="s">
        <v>5928</v>
      </c>
      <c r="B871" t="s">
        <v>851</v>
      </c>
    </row>
    <row r="872" spans="1:2" x14ac:dyDescent="0.25">
      <c r="A872" t="s">
        <v>5929</v>
      </c>
      <c r="B872" t="s">
        <v>852</v>
      </c>
    </row>
    <row r="873" spans="1:2" x14ac:dyDescent="0.25">
      <c r="A873" t="s">
        <v>5930</v>
      </c>
      <c r="B873" t="s">
        <v>853</v>
      </c>
    </row>
    <row r="874" spans="1:2" x14ac:dyDescent="0.25">
      <c r="A874" t="s">
        <v>5931</v>
      </c>
      <c r="B874" t="s">
        <v>854</v>
      </c>
    </row>
    <row r="875" spans="1:2" x14ac:dyDescent="0.25">
      <c r="A875" t="s">
        <v>5932</v>
      </c>
      <c r="B875" t="s">
        <v>855</v>
      </c>
    </row>
    <row r="876" spans="1:2" x14ac:dyDescent="0.25">
      <c r="A876" t="s">
        <v>5933</v>
      </c>
      <c r="B876" t="s">
        <v>856</v>
      </c>
    </row>
    <row r="877" spans="1:2" x14ac:dyDescent="0.25">
      <c r="A877" t="s">
        <v>5934</v>
      </c>
      <c r="B877" t="s">
        <v>857</v>
      </c>
    </row>
    <row r="878" spans="1:2" x14ac:dyDescent="0.25">
      <c r="A878" t="s">
        <v>5935</v>
      </c>
      <c r="B878" t="s">
        <v>858</v>
      </c>
    </row>
    <row r="879" spans="1:2" x14ac:dyDescent="0.25">
      <c r="A879" t="s">
        <v>5936</v>
      </c>
      <c r="B879" t="s">
        <v>859</v>
      </c>
    </row>
    <row r="880" spans="1:2" x14ac:dyDescent="0.25">
      <c r="A880" t="s">
        <v>5937</v>
      </c>
      <c r="B880" t="s">
        <v>860</v>
      </c>
    </row>
    <row r="881" spans="1:2" x14ac:dyDescent="0.25">
      <c r="A881" t="s">
        <v>5938</v>
      </c>
      <c r="B881" t="s">
        <v>861</v>
      </c>
    </row>
    <row r="882" spans="1:2" x14ac:dyDescent="0.25">
      <c r="A882" t="s">
        <v>5939</v>
      </c>
      <c r="B882" t="s">
        <v>862</v>
      </c>
    </row>
    <row r="883" spans="1:2" x14ac:dyDescent="0.25">
      <c r="A883" t="s">
        <v>5940</v>
      </c>
      <c r="B883" t="s">
        <v>863</v>
      </c>
    </row>
    <row r="884" spans="1:2" x14ac:dyDescent="0.25">
      <c r="A884" t="s">
        <v>5941</v>
      </c>
      <c r="B884" t="s">
        <v>864</v>
      </c>
    </row>
    <row r="885" spans="1:2" x14ac:dyDescent="0.25">
      <c r="A885" t="s">
        <v>5942</v>
      </c>
      <c r="B885" t="s">
        <v>865</v>
      </c>
    </row>
    <row r="886" spans="1:2" x14ac:dyDescent="0.25">
      <c r="A886" t="s">
        <v>5943</v>
      </c>
      <c r="B886" t="s">
        <v>866</v>
      </c>
    </row>
    <row r="887" spans="1:2" x14ac:dyDescent="0.25">
      <c r="A887" t="s">
        <v>5944</v>
      </c>
      <c r="B887" t="s">
        <v>867</v>
      </c>
    </row>
    <row r="888" spans="1:2" x14ac:dyDescent="0.25">
      <c r="A888" t="s">
        <v>5945</v>
      </c>
      <c r="B888" t="s">
        <v>868</v>
      </c>
    </row>
    <row r="889" spans="1:2" x14ac:dyDescent="0.25">
      <c r="A889" t="s">
        <v>5946</v>
      </c>
      <c r="B889" t="s">
        <v>869</v>
      </c>
    </row>
    <row r="890" spans="1:2" x14ac:dyDescent="0.25">
      <c r="A890" t="s">
        <v>5947</v>
      </c>
      <c r="B890" t="s">
        <v>870</v>
      </c>
    </row>
    <row r="891" spans="1:2" x14ac:dyDescent="0.25">
      <c r="A891" t="s">
        <v>5948</v>
      </c>
      <c r="B891" t="s">
        <v>871</v>
      </c>
    </row>
    <row r="892" spans="1:2" x14ac:dyDescent="0.25">
      <c r="A892" t="s">
        <v>5949</v>
      </c>
      <c r="B892" t="s">
        <v>872</v>
      </c>
    </row>
    <row r="893" spans="1:2" x14ac:dyDescent="0.25">
      <c r="A893" t="s">
        <v>5950</v>
      </c>
      <c r="B893" t="s">
        <v>873</v>
      </c>
    </row>
    <row r="894" spans="1:2" x14ac:dyDescent="0.25">
      <c r="A894" t="s">
        <v>5951</v>
      </c>
      <c r="B894" t="s">
        <v>874</v>
      </c>
    </row>
    <row r="895" spans="1:2" x14ac:dyDescent="0.25">
      <c r="A895" t="s">
        <v>5952</v>
      </c>
      <c r="B895" t="s">
        <v>875</v>
      </c>
    </row>
    <row r="896" spans="1:2" x14ac:dyDescent="0.25">
      <c r="A896" t="s">
        <v>5953</v>
      </c>
      <c r="B896" t="s">
        <v>876</v>
      </c>
    </row>
    <row r="897" spans="1:2" x14ac:dyDescent="0.25">
      <c r="A897" t="s">
        <v>5954</v>
      </c>
      <c r="B897" t="s">
        <v>877</v>
      </c>
    </row>
    <row r="898" spans="1:2" x14ac:dyDescent="0.25">
      <c r="A898" t="s">
        <v>5955</v>
      </c>
      <c r="B898" t="s">
        <v>878</v>
      </c>
    </row>
    <row r="899" spans="1:2" x14ac:dyDescent="0.25">
      <c r="A899" t="s">
        <v>5956</v>
      </c>
      <c r="B899" t="s">
        <v>4885</v>
      </c>
    </row>
    <row r="900" spans="1:2" x14ac:dyDescent="0.25">
      <c r="A900" t="s">
        <v>5957</v>
      </c>
      <c r="B900" t="s">
        <v>4943</v>
      </c>
    </row>
    <row r="901" spans="1:2" x14ac:dyDescent="0.25">
      <c r="A901" t="s">
        <v>5958</v>
      </c>
      <c r="B901" t="s">
        <v>5959</v>
      </c>
    </row>
    <row r="902" spans="1:2" x14ac:dyDescent="0.25">
      <c r="A902" t="s">
        <v>5960</v>
      </c>
      <c r="B902" t="s">
        <v>5003</v>
      </c>
    </row>
    <row r="903" spans="1:2" x14ac:dyDescent="0.25">
      <c r="A903" t="s">
        <v>5961</v>
      </c>
      <c r="B903" t="s">
        <v>879</v>
      </c>
    </row>
    <row r="904" spans="1:2" x14ac:dyDescent="0.25">
      <c r="A904" t="s">
        <v>5962</v>
      </c>
      <c r="B904" t="s">
        <v>879</v>
      </c>
    </row>
    <row r="905" spans="1:2" x14ac:dyDescent="0.25">
      <c r="A905" t="s">
        <v>5963</v>
      </c>
      <c r="B905" t="s">
        <v>880</v>
      </c>
    </row>
    <row r="906" spans="1:2" x14ac:dyDescent="0.25">
      <c r="A906" t="s">
        <v>5964</v>
      </c>
      <c r="B906" t="s">
        <v>4886</v>
      </c>
    </row>
    <row r="907" spans="1:2" x14ac:dyDescent="0.25">
      <c r="A907" t="s">
        <v>5965</v>
      </c>
      <c r="B907" t="s">
        <v>881</v>
      </c>
    </row>
    <row r="908" spans="1:2" x14ac:dyDescent="0.25">
      <c r="A908" t="s">
        <v>5966</v>
      </c>
      <c r="B908" t="s">
        <v>4944</v>
      </c>
    </row>
    <row r="909" spans="1:2" x14ac:dyDescent="0.25">
      <c r="A909" t="s">
        <v>5967</v>
      </c>
      <c r="B909" t="s">
        <v>4887</v>
      </c>
    </row>
    <row r="910" spans="1:2" x14ac:dyDescent="0.25">
      <c r="A910" t="s">
        <v>5968</v>
      </c>
      <c r="B910" t="s">
        <v>4888</v>
      </c>
    </row>
    <row r="911" spans="1:2" x14ac:dyDescent="0.25">
      <c r="A911" t="s">
        <v>5969</v>
      </c>
      <c r="B911" t="s">
        <v>882</v>
      </c>
    </row>
    <row r="912" spans="1:2" x14ac:dyDescent="0.25">
      <c r="A912" t="s">
        <v>5970</v>
      </c>
      <c r="B912" t="s">
        <v>883</v>
      </c>
    </row>
    <row r="913" spans="1:2" x14ac:dyDescent="0.25">
      <c r="A913" t="s">
        <v>5971</v>
      </c>
      <c r="B913" t="s">
        <v>884</v>
      </c>
    </row>
    <row r="914" spans="1:2" x14ac:dyDescent="0.25">
      <c r="A914" t="s">
        <v>5972</v>
      </c>
      <c r="B914" t="s">
        <v>885</v>
      </c>
    </row>
    <row r="915" spans="1:2" x14ac:dyDescent="0.25">
      <c r="A915" t="s">
        <v>5973</v>
      </c>
      <c r="B915" t="s">
        <v>886</v>
      </c>
    </row>
    <row r="916" spans="1:2" x14ac:dyDescent="0.25">
      <c r="A916" t="s">
        <v>5974</v>
      </c>
      <c r="B916" t="s">
        <v>887</v>
      </c>
    </row>
    <row r="917" spans="1:2" x14ac:dyDescent="0.25">
      <c r="A917" t="s">
        <v>5975</v>
      </c>
      <c r="B917" t="s">
        <v>888</v>
      </c>
    </row>
    <row r="918" spans="1:2" x14ac:dyDescent="0.25">
      <c r="A918" t="s">
        <v>5976</v>
      </c>
      <c r="B918" t="s">
        <v>889</v>
      </c>
    </row>
    <row r="919" spans="1:2" x14ac:dyDescent="0.25">
      <c r="A919" t="s">
        <v>5977</v>
      </c>
      <c r="B919" t="s">
        <v>4889</v>
      </c>
    </row>
    <row r="920" spans="1:2" x14ac:dyDescent="0.25">
      <c r="A920" t="s">
        <v>5978</v>
      </c>
      <c r="B920" t="s">
        <v>4890</v>
      </c>
    </row>
    <row r="921" spans="1:2" x14ac:dyDescent="0.25">
      <c r="A921" t="s">
        <v>5979</v>
      </c>
      <c r="B921" t="s">
        <v>890</v>
      </c>
    </row>
    <row r="922" spans="1:2" x14ac:dyDescent="0.25">
      <c r="A922" t="s">
        <v>5980</v>
      </c>
      <c r="B922" t="s">
        <v>891</v>
      </c>
    </row>
    <row r="923" spans="1:2" x14ac:dyDescent="0.25">
      <c r="A923" t="s">
        <v>5981</v>
      </c>
      <c r="B923" t="s">
        <v>892</v>
      </c>
    </row>
    <row r="924" spans="1:2" x14ac:dyDescent="0.25">
      <c r="A924" t="s">
        <v>5982</v>
      </c>
      <c r="B924" t="s">
        <v>893</v>
      </c>
    </row>
    <row r="925" spans="1:2" x14ac:dyDescent="0.25">
      <c r="A925" t="s">
        <v>5983</v>
      </c>
      <c r="B925" t="s">
        <v>894</v>
      </c>
    </row>
    <row r="926" spans="1:2" x14ac:dyDescent="0.25">
      <c r="A926" t="s">
        <v>5984</v>
      </c>
      <c r="B926" t="s">
        <v>895</v>
      </c>
    </row>
    <row r="927" spans="1:2" x14ac:dyDescent="0.25">
      <c r="A927" t="s">
        <v>5985</v>
      </c>
      <c r="B927" t="s">
        <v>896</v>
      </c>
    </row>
    <row r="928" spans="1:2" x14ac:dyDescent="0.25">
      <c r="A928" t="s">
        <v>5986</v>
      </c>
      <c r="B928" t="s">
        <v>897</v>
      </c>
    </row>
    <row r="929" spans="1:2" x14ac:dyDescent="0.25">
      <c r="A929" t="s">
        <v>5987</v>
      </c>
      <c r="B929" t="s">
        <v>5004</v>
      </c>
    </row>
    <row r="930" spans="1:2" x14ac:dyDescent="0.25">
      <c r="A930" t="s">
        <v>5988</v>
      </c>
      <c r="B930" t="s">
        <v>5005</v>
      </c>
    </row>
    <row r="931" spans="1:2" x14ac:dyDescent="0.25">
      <c r="A931" t="s">
        <v>5989</v>
      </c>
      <c r="B931" t="s">
        <v>5990</v>
      </c>
    </row>
    <row r="932" spans="1:2" x14ac:dyDescent="0.25">
      <c r="A932" t="s">
        <v>5991</v>
      </c>
      <c r="B932" t="s">
        <v>898</v>
      </c>
    </row>
    <row r="933" spans="1:2" x14ac:dyDescent="0.25">
      <c r="A933" t="s">
        <v>5992</v>
      </c>
      <c r="B933" t="s">
        <v>899</v>
      </c>
    </row>
    <row r="934" spans="1:2" x14ac:dyDescent="0.25">
      <c r="A934" t="s">
        <v>5993</v>
      </c>
      <c r="B934" t="s">
        <v>900</v>
      </c>
    </row>
    <row r="935" spans="1:2" x14ac:dyDescent="0.25">
      <c r="A935" t="s">
        <v>5994</v>
      </c>
      <c r="B935" t="s">
        <v>901</v>
      </c>
    </row>
    <row r="936" spans="1:2" x14ac:dyDescent="0.25">
      <c r="A936" t="s">
        <v>5995</v>
      </c>
      <c r="B936" t="s">
        <v>902</v>
      </c>
    </row>
    <row r="937" spans="1:2" x14ac:dyDescent="0.25">
      <c r="A937" t="s">
        <v>5996</v>
      </c>
      <c r="B937" t="s">
        <v>903</v>
      </c>
    </row>
    <row r="938" spans="1:2" x14ac:dyDescent="0.25">
      <c r="A938" t="s">
        <v>5997</v>
      </c>
      <c r="B938" t="s">
        <v>904</v>
      </c>
    </row>
    <row r="939" spans="1:2" x14ac:dyDescent="0.25">
      <c r="A939" t="s">
        <v>5998</v>
      </c>
      <c r="B939" t="s">
        <v>905</v>
      </c>
    </row>
    <row r="940" spans="1:2" x14ac:dyDescent="0.25">
      <c r="A940" t="s">
        <v>5999</v>
      </c>
      <c r="B940" t="s">
        <v>906</v>
      </c>
    </row>
    <row r="941" spans="1:2" x14ac:dyDescent="0.25">
      <c r="A941" t="s">
        <v>6000</v>
      </c>
      <c r="B941" t="s">
        <v>5006</v>
      </c>
    </row>
    <row r="942" spans="1:2" x14ac:dyDescent="0.25">
      <c r="A942" t="s">
        <v>6001</v>
      </c>
      <c r="B942" t="s">
        <v>907</v>
      </c>
    </row>
    <row r="943" spans="1:2" x14ac:dyDescent="0.25">
      <c r="A943" t="s">
        <v>6002</v>
      </c>
      <c r="B943" t="s">
        <v>4891</v>
      </c>
    </row>
    <row r="944" spans="1:2" x14ac:dyDescent="0.25">
      <c r="A944" t="s">
        <v>6003</v>
      </c>
      <c r="B944" t="s">
        <v>4892</v>
      </c>
    </row>
    <row r="945" spans="1:2" x14ac:dyDescent="0.25">
      <c r="A945" t="s">
        <v>6004</v>
      </c>
      <c r="B945" t="s">
        <v>4893</v>
      </c>
    </row>
    <row r="946" spans="1:2" x14ac:dyDescent="0.25">
      <c r="A946" t="s">
        <v>6005</v>
      </c>
      <c r="B946" t="s">
        <v>4894</v>
      </c>
    </row>
    <row r="947" spans="1:2" x14ac:dyDescent="0.25">
      <c r="A947" t="s">
        <v>6006</v>
      </c>
      <c r="B947" t="s">
        <v>4895</v>
      </c>
    </row>
    <row r="948" spans="1:2" x14ac:dyDescent="0.25">
      <c r="A948" t="s">
        <v>6007</v>
      </c>
      <c r="B948" t="s">
        <v>4896</v>
      </c>
    </row>
    <row r="949" spans="1:2" x14ac:dyDescent="0.25">
      <c r="A949" t="s">
        <v>6008</v>
      </c>
      <c r="B949" t="s">
        <v>4897</v>
      </c>
    </row>
    <row r="950" spans="1:2" x14ac:dyDescent="0.25">
      <c r="A950" t="s">
        <v>6009</v>
      </c>
      <c r="B950" t="s">
        <v>4898</v>
      </c>
    </row>
    <row r="951" spans="1:2" x14ac:dyDescent="0.25">
      <c r="A951" t="s">
        <v>6010</v>
      </c>
      <c r="B951" t="s">
        <v>4945</v>
      </c>
    </row>
    <row r="952" spans="1:2" x14ac:dyDescent="0.25">
      <c r="A952" t="s">
        <v>6011</v>
      </c>
      <c r="B952" t="s">
        <v>908</v>
      </c>
    </row>
    <row r="953" spans="1:2" x14ac:dyDescent="0.25">
      <c r="A953" t="s">
        <v>6012</v>
      </c>
      <c r="B953" t="s">
        <v>909</v>
      </c>
    </row>
    <row r="954" spans="1:2" x14ac:dyDescent="0.25">
      <c r="A954" t="s">
        <v>6013</v>
      </c>
      <c r="B954" t="s">
        <v>910</v>
      </c>
    </row>
    <row r="955" spans="1:2" x14ac:dyDescent="0.25">
      <c r="A955" t="s">
        <v>6014</v>
      </c>
      <c r="B955" t="s">
        <v>911</v>
      </c>
    </row>
    <row r="956" spans="1:2" x14ac:dyDescent="0.25">
      <c r="A956" t="s">
        <v>6015</v>
      </c>
      <c r="B956" t="s">
        <v>912</v>
      </c>
    </row>
    <row r="957" spans="1:2" x14ac:dyDescent="0.25">
      <c r="A957" t="s">
        <v>6016</v>
      </c>
      <c r="B957" t="s">
        <v>913</v>
      </c>
    </row>
    <row r="958" spans="1:2" x14ac:dyDescent="0.25">
      <c r="A958" t="s">
        <v>6017</v>
      </c>
      <c r="B958" t="s">
        <v>914</v>
      </c>
    </row>
    <row r="959" spans="1:2" x14ac:dyDescent="0.25">
      <c r="A959" t="s">
        <v>6018</v>
      </c>
      <c r="B959" t="s">
        <v>915</v>
      </c>
    </row>
    <row r="960" spans="1:2" x14ac:dyDescent="0.25">
      <c r="A960" t="s">
        <v>6019</v>
      </c>
      <c r="B960" t="s">
        <v>916</v>
      </c>
    </row>
    <row r="961" spans="1:2" x14ac:dyDescent="0.25">
      <c r="A961" t="s">
        <v>6020</v>
      </c>
      <c r="B961" t="s">
        <v>917</v>
      </c>
    </row>
    <row r="962" spans="1:2" x14ac:dyDescent="0.25">
      <c r="A962" t="s">
        <v>6021</v>
      </c>
      <c r="B962" t="s">
        <v>5007</v>
      </c>
    </row>
    <row r="963" spans="1:2" x14ac:dyDescent="0.25">
      <c r="A963" t="s">
        <v>6022</v>
      </c>
      <c r="B963" t="s">
        <v>5008</v>
      </c>
    </row>
    <row r="964" spans="1:2" x14ac:dyDescent="0.25">
      <c r="A964" t="s">
        <v>6023</v>
      </c>
      <c r="B964" t="s">
        <v>5009</v>
      </c>
    </row>
    <row r="965" spans="1:2" x14ac:dyDescent="0.25">
      <c r="A965" t="s">
        <v>6024</v>
      </c>
      <c r="B965" t="s">
        <v>4899</v>
      </c>
    </row>
    <row r="966" spans="1:2" x14ac:dyDescent="0.25">
      <c r="A966" t="s">
        <v>6025</v>
      </c>
      <c r="B966" t="s">
        <v>4900</v>
      </c>
    </row>
    <row r="967" spans="1:2" x14ac:dyDescent="0.25">
      <c r="A967" t="s">
        <v>6026</v>
      </c>
      <c r="B967" t="s">
        <v>4901</v>
      </c>
    </row>
    <row r="968" spans="1:2" x14ac:dyDescent="0.25">
      <c r="A968" t="s">
        <v>6027</v>
      </c>
      <c r="B968" t="s">
        <v>918</v>
      </c>
    </row>
    <row r="969" spans="1:2" x14ac:dyDescent="0.25">
      <c r="A969" t="s">
        <v>6028</v>
      </c>
      <c r="B969" t="s">
        <v>919</v>
      </c>
    </row>
    <row r="970" spans="1:2" x14ac:dyDescent="0.25">
      <c r="A970" t="s">
        <v>6029</v>
      </c>
      <c r="B970" t="s">
        <v>920</v>
      </c>
    </row>
    <row r="971" spans="1:2" x14ac:dyDescent="0.25">
      <c r="A971" t="s">
        <v>6030</v>
      </c>
      <c r="B971" t="s">
        <v>921</v>
      </c>
    </row>
    <row r="972" spans="1:2" x14ac:dyDescent="0.25">
      <c r="A972" t="s">
        <v>6031</v>
      </c>
      <c r="B972" t="s">
        <v>922</v>
      </c>
    </row>
    <row r="973" spans="1:2" x14ac:dyDescent="0.25">
      <c r="A973" t="s">
        <v>6032</v>
      </c>
      <c r="B973" t="s">
        <v>923</v>
      </c>
    </row>
    <row r="974" spans="1:2" x14ac:dyDescent="0.25">
      <c r="A974" t="s">
        <v>6033</v>
      </c>
      <c r="B974" t="s">
        <v>6034</v>
      </c>
    </row>
    <row r="975" spans="1:2" x14ac:dyDescent="0.25">
      <c r="A975" t="s">
        <v>6035</v>
      </c>
      <c r="B975" t="s">
        <v>4902</v>
      </c>
    </row>
    <row r="976" spans="1:2" x14ac:dyDescent="0.25">
      <c r="A976" t="s">
        <v>6036</v>
      </c>
      <c r="B976" t="s">
        <v>924</v>
      </c>
    </row>
    <row r="977" spans="1:2" x14ac:dyDescent="0.25">
      <c r="A977" t="s">
        <v>6037</v>
      </c>
      <c r="B977" t="s">
        <v>925</v>
      </c>
    </row>
    <row r="978" spans="1:2" x14ac:dyDescent="0.25">
      <c r="A978" t="s">
        <v>6038</v>
      </c>
      <c r="B978" t="s">
        <v>926</v>
      </c>
    </row>
    <row r="979" spans="1:2" x14ac:dyDescent="0.25">
      <c r="A979" t="s">
        <v>6039</v>
      </c>
      <c r="B979" t="s">
        <v>927</v>
      </c>
    </row>
    <row r="980" spans="1:2" x14ac:dyDescent="0.25">
      <c r="A980" t="s">
        <v>6040</v>
      </c>
      <c r="B980" t="s">
        <v>928</v>
      </c>
    </row>
    <row r="981" spans="1:2" x14ac:dyDescent="0.25">
      <c r="A981" t="s">
        <v>6041</v>
      </c>
      <c r="B981" t="s">
        <v>929</v>
      </c>
    </row>
    <row r="982" spans="1:2" x14ac:dyDescent="0.25">
      <c r="A982" t="s">
        <v>6042</v>
      </c>
      <c r="B982" t="s">
        <v>6043</v>
      </c>
    </row>
    <row r="983" spans="1:2" x14ac:dyDescent="0.25">
      <c r="A983" t="s">
        <v>6044</v>
      </c>
      <c r="B983" t="s">
        <v>930</v>
      </c>
    </row>
    <row r="984" spans="1:2" x14ac:dyDescent="0.25">
      <c r="A984" t="s">
        <v>6045</v>
      </c>
      <c r="B984" t="s">
        <v>930</v>
      </c>
    </row>
    <row r="985" spans="1:2" x14ac:dyDescent="0.25">
      <c r="A985" t="s">
        <v>6046</v>
      </c>
      <c r="B985" t="s">
        <v>931</v>
      </c>
    </row>
    <row r="986" spans="1:2" x14ac:dyDescent="0.25">
      <c r="A986" t="s">
        <v>6047</v>
      </c>
      <c r="B986" t="s">
        <v>932</v>
      </c>
    </row>
    <row r="987" spans="1:2" x14ac:dyDescent="0.25">
      <c r="A987" t="s">
        <v>6048</v>
      </c>
      <c r="B987" t="s">
        <v>933</v>
      </c>
    </row>
    <row r="988" spans="1:2" x14ac:dyDescent="0.25">
      <c r="A988" t="s">
        <v>6049</v>
      </c>
      <c r="B988" t="s">
        <v>934</v>
      </c>
    </row>
    <row r="989" spans="1:2" x14ac:dyDescent="0.25">
      <c r="A989" t="s">
        <v>6050</v>
      </c>
      <c r="B989" t="s">
        <v>935</v>
      </c>
    </row>
    <row r="990" spans="1:2" x14ac:dyDescent="0.25">
      <c r="A990" t="s">
        <v>6051</v>
      </c>
      <c r="B990" t="s">
        <v>936</v>
      </c>
    </row>
    <row r="991" spans="1:2" x14ac:dyDescent="0.25">
      <c r="A991" t="s">
        <v>6052</v>
      </c>
      <c r="B991" t="s">
        <v>937</v>
      </c>
    </row>
    <row r="992" spans="1:2" x14ac:dyDescent="0.25">
      <c r="A992" t="s">
        <v>6053</v>
      </c>
      <c r="B992" t="s">
        <v>938</v>
      </c>
    </row>
    <row r="993" spans="1:2" x14ac:dyDescent="0.25">
      <c r="A993" t="s">
        <v>6054</v>
      </c>
      <c r="B993" t="s">
        <v>939</v>
      </c>
    </row>
    <row r="994" spans="1:2" x14ac:dyDescent="0.25">
      <c r="A994" t="s">
        <v>6055</v>
      </c>
      <c r="B994" t="s">
        <v>940</v>
      </c>
    </row>
    <row r="995" spans="1:2" x14ac:dyDescent="0.25">
      <c r="A995" t="s">
        <v>6056</v>
      </c>
      <c r="B995" t="s">
        <v>941</v>
      </c>
    </row>
    <row r="996" spans="1:2" x14ac:dyDescent="0.25">
      <c r="A996" t="s">
        <v>6057</v>
      </c>
      <c r="B996" t="s">
        <v>942</v>
      </c>
    </row>
    <row r="997" spans="1:2" x14ac:dyDescent="0.25">
      <c r="A997" t="s">
        <v>6058</v>
      </c>
      <c r="B997" t="s">
        <v>943</v>
      </c>
    </row>
    <row r="998" spans="1:2" x14ac:dyDescent="0.25">
      <c r="A998" t="s">
        <v>6059</v>
      </c>
      <c r="B998" t="s">
        <v>944</v>
      </c>
    </row>
    <row r="999" spans="1:2" x14ac:dyDescent="0.25">
      <c r="A999" t="s">
        <v>6060</v>
      </c>
      <c r="B999" t="s">
        <v>4903</v>
      </c>
    </row>
    <row r="1000" spans="1:2" x14ac:dyDescent="0.25">
      <c r="A1000" t="s">
        <v>6061</v>
      </c>
      <c r="B1000" t="s">
        <v>6062</v>
      </c>
    </row>
    <row r="1001" spans="1:2" x14ac:dyDescent="0.25">
      <c r="A1001" t="s">
        <v>6063</v>
      </c>
      <c r="B1001" t="s">
        <v>6064</v>
      </c>
    </row>
    <row r="1002" spans="1:2" x14ac:dyDescent="0.25">
      <c r="A1002" t="s">
        <v>6065</v>
      </c>
      <c r="B1002" t="s">
        <v>945</v>
      </c>
    </row>
    <row r="1003" spans="1:2" x14ac:dyDescent="0.25">
      <c r="A1003" t="s">
        <v>6066</v>
      </c>
      <c r="B1003" t="s">
        <v>946</v>
      </c>
    </row>
    <row r="1004" spans="1:2" x14ac:dyDescent="0.25">
      <c r="A1004" t="s">
        <v>6067</v>
      </c>
      <c r="B1004" t="s">
        <v>947</v>
      </c>
    </row>
    <row r="1005" spans="1:2" x14ac:dyDescent="0.25">
      <c r="A1005" t="s">
        <v>6068</v>
      </c>
      <c r="B1005" t="s">
        <v>948</v>
      </c>
    </row>
    <row r="1006" spans="1:2" x14ac:dyDescent="0.25">
      <c r="A1006" t="s">
        <v>6069</v>
      </c>
      <c r="B1006" t="s">
        <v>949</v>
      </c>
    </row>
    <row r="1007" spans="1:2" x14ac:dyDescent="0.25">
      <c r="A1007" t="s">
        <v>6070</v>
      </c>
      <c r="B1007" t="s">
        <v>950</v>
      </c>
    </row>
    <row r="1008" spans="1:2" x14ac:dyDescent="0.25">
      <c r="A1008" t="s">
        <v>6071</v>
      </c>
      <c r="B1008" t="s">
        <v>5010</v>
      </c>
    </row>
    <row r="1009" spans="1:2" x14ac:dyDescent="0.25">
      <c r="A1009" t="s">
        <v>6072</v>
      </c>
      <c r="B1009" t="s">
        <v>6073</v>
      </c>
    </row>
    <row r="1010" spans="1:2" x14ac:dyDescent="0.25">
      <c r="A1010" t="s">
        <v>6074</v>
      </c>
      <c r="B1010" t="s">
        <v>5011</v>
      </c>
    </row>
    <row r="1011" spans="1:2" x14ac:dyDescent="0.25">
      <c r="A1011" t="s">
        <v>6075</v>
      </c>
      <c r="B1011" t="s">
        <v>951</v>
      </c>
    </row>
    <row r="1012" spans="1:2" x14ac:dyDescent="0.25">
      <c r="A1012" t="s">
        <v>6076</v>
      </c>
      <c r="B1012" t="s">
        <v>952</v>
      </c>
    </row>
    <row r="1013" spans="1:2" x14ac:dyDescent="0.25">
      <c r="A1013" t="s">
        <v>6077</v>
      </c>
      <c r="B1013" t="s">
        <v>5012</v>
      </c>
    </row>
    <row r="1014" spans="1:2" x14ac:dyDescent="0.25">
      <c r="A1014" t="s">
        <v>6078</v>
      </c>
      <c r="B1014" t="s">
        <v>953</v>
      </c>
    </row>
    <row r="1015" spans="1:2" x14ac:dyDescent="0.25">
      <c r="A1015" t="s">
        <v>6079</v>
      </c>
      <c r="B1015" t="s">
        <v>954</v>
      </c>
    </row>
    <row r="1016" spans="1:2" x14ac:dyDescent="0.25">
      <c r="A1016" t="s">
        <v>6080</v>
      </c>
      <c r="B1016" t="s">
        <v>955</v>
      </c>
    </row>
    <row r="1017" spans="1:2" x14ac:dyDescent="0.25">
      <c r="A1017" t="s">
        <v>6081</v>
      </c>
      <c r="B1017" t="s">
        <v>956</v>
      </c>
    </row>
    <row r="1018" spans="1:2" x14ac:dyDescent="0.25">
      <c r="A1018" t="s">
        <v>6082</v>
      </c>
      <c r="B1018" t="s">
        <v>957</v>
      </c>
    </row>
    <row r="1019" spans="1:2" x14ac:dyDescent="0.25">
      <c r="A1019" t="s">
        <v>6083</v>
      </c>
      <c r="B1019" t="s">
        <v>958</v>
      </c>
    </row>
    <row r="1020" spans="1:2" x14ac:dyDescent="0.25">
      <c r="A1020" t="s">
        <v>6084</v>
      </c>
      <c r="B1020" t="s">
        <v>959</v>
      </c>
    </row>
    <row r="1021" spans="1:2" x14ac:dyDescent="0.25">
      <c r="A1021" t="s">
        <v>6085</v>
      </c>
      <c r="B1021" t="s">
        <v>960</v>
      </c>
    </row>
    <row r="1022" spans="1:2" x14ac:dyDescent="0.25">
      <c r="A1022" t="s">
        <v>6086</v>
      </c>
      <c r="B1022" t="s">
        <v>961</v>
      </c>
    </row>
    <row r="1023" spans="1:2" x14ac:dyDescent="0.25">
      <c r="A1023" t="s">
        <v>6087</v>
      </c>
      <c r="B1023" t="s">
        <v>962</v>
      </c>
    </row>
    <row r="1024" spans="1:2" x14ac:dyDescent="0.25">
      <c r="A1024" t="s">
        <v>6088</v>
      </c>
      <c r="B1024" t="s">
        <v>963</v>
      </c>
    </row>
    <row r="1025" spans="1:2" x14ac:dyDescent="0.25">
      <c r="A1025" t="s">
        <v>6089</v>
      </c>
      <c r="B1025" t="s">
        <v>964</v>
      </c>
    </row>
    <row r="1026" spans="1:2" x14ac:dyDescent="0.25">
      <c r="A1026" t="s">
        <v>6090</v>
      </c>
      <c r="B1026" t="s">
        <v>965</v>
      </c>
    </row>
    <row r="1027" spans="1:2" x14ac:dyDescent="0.25">
      <c r="A1027" t="s">
        <v>6091</v>
      </c>
      <c r="B1027" t="s">
        <v>966</v>
      </c>
    </row>
    <row r="1028" spans="1:2" x14ac:dyDescent="0.25">
      <c r="A1028" t="s">
        <v>6092</v>
      </c>
      <c r="B1028" t="s">
        <v>967</v>
      </c>
    </row>
    <row r="1029" spans="1:2" x14ac:dyDescent="0.25">
      <c r="A1029" t="s">
        <v>6093</v>
      </c>
      <c r="B1029" t="s">
        <v>968</v>
      </c>
    </row>
    <row r="1030" spans="1:2" x14ac:dyDescent="0.25">
      <c r="A1030" t="s">
        <v>6094</v>
      </c>
      <c r="B1030" t="s">
        <v>969</v>
      </c>
    </row>
    <row r="1031" spans="1:2" x14ac:dyDescent="0.25">
      <c r="A1031" t="s">
        <v>6095</v>
      </c>
      <c r="B1031" t="s">
        <v>970</v>
      </c>
    </row>
    <row r="1032" spans="1:2" x14ac:dyDescent="0.25">
      <c r="A1032" t="s">
        <v>6096</v>
      </c>
      <c r="B1032" t="s">
        <v>971</v>
      </c>
    </row>
    <row r="1033" spans="1:2" x14ac:dyDescent="0.25">
      <c r="A1033" t="s">
        <v>6097</v>
      </c>
      <c r="B1033" t="s">
        <v>972</v>
      </c>
    </row>
    <row r="1034" spans="1:2" x14ac:dyDescent="0.25">
      <c r="A1034" t="s">
        <v>6098</v>
      </c>
      <c r="B1034" t="s">
        <v>973</v>
      </c>
    </row>
    <row r="1035" spans="1:2" x14ac:dyDescent="0.25">
      <c r="A1035" t="s">
        <v>6099</v>
      </c>
      <c r="B1035" t="s">
        <v>974</v>
      </c>
    </row>
    <row r="1036" spans="1:2" x14ac:dyDescent="0.25">
      <c r="A1036" t="s">
        <v>6100</v>
      </c>
      <c r="B1036" t="s">
        <v>975</v>
      </c>
    </row>
    <row r="1037" spans="1:2" x14ac:dyDescent="0.25">
      <c r="A1037" t="s">
        <v>6101</v>
      </c>
      <c r="B1037" t="s">
        <v>976</v>
      </c>
    </row>
    <row r="1038" spans="1:2" x14ac:dyDescent="0.25">
      <c r="A1038" t="s">
        <v>6102</v>
      </c>
      <c r="B1038" t="s">
        <v>977</v>
      </c>
    </row>
    <row r="1039" spans="1:2" x14ac:dyDescent="0.25">
      <c r="A1039" t="s">
        <v>6103</v>
      </c>
      <c r="B1039" t="s">
        <v>978</v>
      </c>
    </row>
    <row r="1040" spans="1:2" x14ac:dyDescent="0.25">
      <c r="A1040" t="s">
        <v>6104</v>
      </c>
      <c r="B1040" t="s">
        <v>979</v>
      </c>
    </row>
    <row r="1041" spans="1:2" x14ac:dyDescent="0.25">
      <c r="A1041" t="s">
        <v>6105</v>
      </c>
      <c r="B1041" t="s">
        <v>980</v>
      </c>
    </row>
    <row r="1042" spans="1:2" x14ac:dyDescent="0.25">
      <c r="A1042" t="s">
        <v>6106</v>
      </c>
      <c r="B1042" t="s">
        <v>981</v>
      </c>
    </row>
    <row r="1043" spans="1:2" x14ac:dyDescent="0.25">
      <c r="A1043" t="s">
        <v>6107</v>
      </c>
      <c r="B1043" t="s">
        <v>982</v>
      </c>
    </row>
    <row r="1044" spans="1:2" x14ac:dyDescent="0.25">
      <c r="A1044" t="s">
        <v>6108</v>
      </c>
      <c r="B1044" t="s">
        <v>983</v>
      </c>
    </row>
    <row r="1045" spans="1:2" x14ac:dyDescent="0.25">
      <c r="A1045" t="s">
        <v>6109</v>
      </c>
      <c r="B1045" t="s">
        <v>984</v>
      </c>
    </row>
    <row r="1046" spans="1:2" x14ac:dyDescent="0.25">
      <c r="A1046" t="s">
        <v>6110</v>
      </c>
      <c r="B1046" t="s">
        <v>985</v>
      </c>
    </row>
    <row r="1047" spans="1:2" x14ac:dyDescent="0.25">
      <c r="A1047" t="s">
        <v>6111</v>
      </c>
      <c r="B1047" t="s">
        <v>986</v>
      </c>
    </row>
    <row r="1048" spans="1:2" x14ac:dyDescent="0.25">
      <c r="A1048" t="s">
        <v>6112</v>
      </c>
      <c r="B1048" t="s">
        <v>987</v>
      </c>
    </row>
    <row r="1049" spans="1:2" x14ac:dyDescent="0.25">
      <c r="A1049" t="s">
        <v>6113</v>
      </c>
      <c r="B1049" t="s">
        <v>988</v>
      </c>
    </row>
    <row r="1050" spans="1:2" x14ac:dyDescent="0.25">
      <c r="A1050" t="s">
        <v>6114</v>
      </c>
      <c r="B1050" t="s">
        <v>989</v>
      </c>
    </row>
    <row r="1051" spans="1:2" x14ac:dyDescent="0.25">
      <c r="A1051" t="s">
        <v>6115</v>
      </c>
      <c r="B1051" t="s">
        <v>990</v>
      </c>
    </row>
    <row r="1052" spans="1:2" x14ac:dyDescent="0.25">
      <c r="A1052" t="s">
        <v>6116</v>
      </c>
      <c r="B1052" t="s">
        <v>991</v>
      </c>
    </row>
    <row r="1053" spans="1:2" x14ac:dyDescent="0.25">
      <c r="A1053" t="s">
        <v>6117</v>
      </c>
      <c r="B1053" t="s">
        <v>992</v>
      </c>
    </row>
    <row r="1054" spans="1:2" x14ac:dyDescent="0.25">
      <c r="A1054" t="s">
        <v>6118</v>
      </c>
      <c r="B1054" t="s">
        <v>993</v>
      </c>
    </row>
    <row r="1055" spans="1:2" x14ac:dyDescent="0.25">
      <c r="A1055" t="s">
        <v>6119</v>
      </c>
      <c r="B1055" t="s">
        <v>994</v>
      </c>
    </row>
    <row r="1056" spans="1:2" x14ac:dyDescent="0.25">
      <c r="A1056" t="s">
        <v>6120</v>
      </c>
      <c r="B1056" t="s">
        <v>995</v>
      </c>
    </row>
    <row r="1057" spans="1:2" x14ac:dyDescent="0.25">
      <c r="A1057" t="s">
        <v>6121</v>
      </c>
      <c r="B1057" t="s">
        <v>996</v>
      </c>
    </row>
    <row r="1058" spans="1:2" x14ac:dyDescent="0.25">
      <c r="A1058" t="s">
        <v>6122</v>
      </c>
      <c r="B1058" t="s">
        <v>997</v>
      </c>
    </row>
    <row r="1059" spans="1:2" x14ac:dyDescent="0.25">
      <c r="A1059" t="s">
        <v>6123</v>
      </c>
      <c r="B1059" t="s">
        <v>998</v>
      </c>
    </row>
    <row r="1060" spans="1:2" x14ac:dyDescent="0.25">
      <c r="A1060" t="s">
        <v>6124</v>
      </c>
      <c r="B1060" t="s">
        <v>999</v>
      </c>
    </row>
    <row r="1061" spans="1:2" x14ac:dyDescent="0.25">
      <c r="A1061" t="s">
        <v>6125</v>
      </c>
      <c r="B1061" t="s">
        <v>1000</v>
      </c>
    </row>
    <row r="1062" spans="1:2" x14ac:dyDescent="0.25">
      <c r="A1062" t="s">
        <v>6126</v>
      </c>
      <c r="B1062" t="s">
        <v>1001</v>
      </c>
    </row>
    <row r="1063" spans="1:2" x14ac:dyDescent="0.25">
      <c r="A1063" t="s">
        <v>6127</v>
      </c>
      <c r="B1063" t="s">
        <v>1002</v>
      </c>
    </row>
    <row r="1064" spans="1:2" x14ac:dyDescent="0.25">
      <c r="A1064" t="s">
        <v>6128</v>
      </c>
      <c r="B1064" t="s">
        <v>6129</v>
      </c>
    </row>
    <row r="1065" spans="1:2" x14ac:dyDescent="0.25">
      <c r="A1065" t="s">
        <v>6130</v>
      </c>
      <c r="B1065" t="s">
        <v>6131</v>
      </c>
    </row>
    <row r="1066" spans="1:2" x14ac:dyDescent="0.25">
      <c r="A1066" t="s">
        <v>6132</v>
      </c>
      <c r="B1066" t="s">
        <v>1003</v>
      </c>
    </row>
    <row r="1067" spans="1:2" x14ac:dyDescent="0.25">
      <c r="A1067" t="s">
        <v>6133</v>
      </c>
      <c r="B1067" t="s">
        <v>1004</v>
      </c>
    </row>
    <row r="1068" spans="1:2" x14ac:dyDescent="0.25">
      <c r="A1068" t="s">
        <v>6134</v>
      </c>
      <c r="B1068" t="s">
        <v>1005</v>
      </c>
    </row>
    <row r="1069" spans="1:2" x14ac:dyDescent="0.25">
      <c r="A1069" t="s">
        <v>6135</v>
      </c>
      <c r="B1069" t="s">
        <v>1006</v>
      </c>
    </row>
    <row r="1070" spans="1:2" x14ac:dyDescent="0.25">
      <c r="A1070" t="s">
        <v>6136</v>
      </c>
      <c r="B1070" t="s">
        <v>1007</v>
      </c>
    </row>
    <row r="1071" spans="1:2" x14ac:dyDescent="0.25">
      <c r="A1071" t="s">
        <v>6137</v>
      </c>
      <c r="B1071" t="s">
        <v>1008</v>
      </c>
    </row>
    <row r="1072" spans="1:2" x14ac:dyDescent="0.25">
      <c r="A1072" t="s">
        <v>6138</v>
      </c>
      <c r="B1072" t="s">
        <v>1009</v>
      </c>
    </row>
    <row r="1073" spans="1:2" x14ac:dyDescent="0.25">
      <c r="A1073" t="s">
        <v>6139</v>
      </c>
      <c r="B1073" t="s">
        <v>1010</v>
      </c>
    </row>
    <row r="1074" spans="1:2" x14ac:dyDescent="0.25">
      <c r="A1074" t="s">
        <v>6140</v>
      </c>
      <c r="B1074" t="s">
        <v>1011</v>
      </c>
    </row>
    <row r="1075" spans="1:2" x14ac:dyDescent="0.25">
      <c r="A1075" t="s">
        <v>6141</v>
      </c>
      <c r="B1075" t="s">
        <v>1012</v>
      </c>
    </row>
    <row r="1076" spans="1:2" x14ac:dyDescent="0.25">
      <c r="A1076" t="s">
        <v>6142</v>
      </c>
      <c r="B1076" t="s">
        <v>1013</v>
      </c>
    </row>
    <row r="1077" spans="1:2" x14ac:dyDescent="0.25">
      <c r="A1077" t="s">
        <v>6143</v>
      </c>
      <c r="B1077" t="s">
        <v>1014</v>
      </c>
    </row>
    <row r="1078" spans="1:2" x14ac:dyDescent="0.25">
      <c r="A1078" t="s">
        <v>6144</v>
      </c>
      <c r="B1078" t="s">
        <v>1015</v>
      </c>
    </row>
    <row r="1079" spans="1:2" x14ac:dyDescent="0.25">
      <c r="A1079" t="s">
        <v>6145</v>
      </c>
      <c r="B1079" t="s">
        <v>1016</v>
      </c>
    </row>
    <row r="1080" spans="1:2" x14ac:dyDescent="0.25">
      <c r="A1080" t="s">
        <v>6146</v>
      </c>
      <c r="B1080" t="s">
        <v>1017</v>
      </c>
    </row>
    <row r="1081" spans="1:2" x14ac:dyDescent="0.25">
      <c r="A1081" t="s">
        <v>6147</v>
      </c>
      <c r="B1081" t="s">
        <v>1018</v>
      </c>
    </row>
    <row r="1082" spans="1:2" x14ac:dyDescent="0.25">
      <c r="A1082" t="s">
        <v>6148</v>
      </c>
      <c r="B1082" t="s">
        <v>1019</v>
      </c>
    </row>
    <row r="1083" spans="1:2" x14ac:dyDescent="0.25">
      <c r="A1083" t="s">
        <v>6149</v>
      </c>
      <c r="B1083" t="s">
        <v>1020</v>
      </c>
    </row>
    <row r="1084" spans="1:2" x14ac:dyDescent="0.25">
      <c r="A1084" t="s">
        <v>6150</v>
      </c>
      <c r="B1084" t="s">
        <v>1021</v>
      </c>
    </row>
    <row r="1085" spans="1:2" x14ac:dyDescent="0.25">
      <c r="A1085" t="s">
        <v>6151</v>
      </c>
      <c r="B1085" t="s">
        <v>1022</v>
      </c>
    </row>
    <row r="1086" spans="1:2" x14ac:dyDescent="0.25">
      <c r="A1086" t="s">
        <v>6152</v>
      </c>
      <c r="B1086" t="s">
        <v>1023</v>
      </c>
    </row>
    <row r="1087" spans="1:2" x14ac:dyDescent="0.25">
      <c r="A1087" t="s">
        <v>6153</v>
      </c>
      <c r="B1087" t="s">
        <v>1024</v>
      </c>
    </row>
    <row r="1088" spans="1:2" x14ac:dyDescent="0.25">
      <c r="A1088" t="s">
        <v>6154</v>
      </c>
      <c r="B1088" t="s">
        <v>1025</v>
      </c>
    </row>
    <row r="1089" spans="1:2" x14ac:dyDescent="0.25">
      <c r="A1089" t="s">
        <v>6155</v>
      </c>
      <c r="B1089" t="s">
        <v>4904</v>
      </c>
    </row>
    <row r="1090" spans="1:2" x14ac:dyDescent="0.25">
      <c r="A1090" t="s">
        <v>6156</v>
      </c>
      <c r="B1090" t="s">
        <v>4905</v>
      </c>
    </row>
    <row r="1091" spans="1:2" x14ac:dyDescent="0.25">
      <c r="A1091" t="s">
        <v>6157</v>
      </c>
      <c r="B1091" t="s">
        <v>4906</v>
      </c>
    </row>
    <row r="1092" spans="1:2" x14ac:dyDescent="0.25">
      <c r="A1092" t="s">
        <v>6158</v>
      </c>
      <c r="B1092" t="s">
        <v>1026</v>
      </c>
    </row>
    <row r="1093" spans="1:2" x14ac:dyDescent="0.25">
      <c r="A1093" t="s">
        <v>6159</v>
      </c>
      <c r="B1093" t="s">
        <v>1027</v>
      </c>
    </row>
    <row r="1094" spans="1:2" x14ac:dyDescent="0.25">
      <c r="A1094" t="s">
        <v>6160</v>
      </c>
      <c r="B1094" t="s">
        <v>1028</v>
      </c>
    </row>
    <row r="1095" spans="1:2" x14ac:dyDescent="0.25">
      <c r="A1095" t="s">
        <v>6161</v>
      </c>
      <c r="B1095" t="s">
        <v>1029</v>
      </c>
    </row>
    <row r="1096" spans="1:2" x14ac:dyDescent="0.25">
      <c r="A1096" t="s">
        <v>6162</v>
      </c>
      <c r="B1096" t="s">
        <v>980</v>
      </c>
    </row>
    <row r="1097" spans="1:2" x14ac:dyDescent="0.25">
      <c r="A1097" t="s">
        <v>6163</v>
      </c>
      <c r="B1097" t="s">
        <v>1030</v>
      </c>
    </row>
    <row r="1098" spans="1:2" x14ac:dyDescent="0.25">
      <c r="A1098" t="s">
        <v>6164</v>
      </c>
      <c r="B1098" t="s">
        <v>1031</v>
      </c>
    </row>
    <row r="1099" spans="1:2" x14ac:dyDescent="0.25">
      <c r="A1099" t="s">
        <v>6165</v>
      </c>
      <c r="B1099" t="s">
        <v>1032</v>
      </c>
    </row>
    <row r="1100" spans="1:2" x14ac:dyDescent="0.25">
      <c r="A1100" t="s">
        <v>6166</v>
      </c>
      <c r="B1100" t="s">
        <v>1033</v>
      </c>
    </row>
    <row r="1101" spans="1:2" x14ac:dyDescent="0.25">
      <c r="A1101" t="s">
        <v>6167</v>
      </c>
      <c r="B1101" t="s">
        <v>1034</v>
      </c>
    </row>
    <row r="1102" spans="1:2" x14ac:dyDescent="0.25">
      <c r="A1102" t="s">
        <v>6168</v>
      </c>
      <c r="B1102" t="s">
        <v>1035</v>
      </c>
    </row>
    <row r="1103" spans="1:2" x14ac:dyDescent="0.25">
      <c r="A1103" t="s">
        <v>6169</v>
      </c>
      <c r="B1103" t="s">
        <v>1036</v>
      </c>
    </row>
    <row r="1104" spans="1:2" x14ac:dyDescent="0.25">
      <c r="A1104" t="s">
        <v>6170</v>
      </c>
      <c r="B1104" t="s">
        <v>1037</v>
      </c>
    </row>
    <row r="1105" spans="1:2" x14ac:dyDescent="0.25">
      <c r="A1105" t="s">
        <v>6171</v>
      </c>
      <c r="B1105" t="s">
        <v>1038</v>
      </c>
    </row>
    <row r="1106" spans="1:2" x14ac:dyDescent="0.25">
      <c r="A1106" t="s">
        <v>6172</v>
      </c>
      <c r="B1106" t="s">
        <v>1039</v>
      </c>
    </row>
    <row r="1107" spans="1:2" x14ac:dyDescent="0.25">
      <c r="A1107" t="s">
        <v>6173</v>
      </c>
      <c r="B1107" t="s">
        <v>1040</v>
      </c>
    </row>
    <row r="1108" spans="1:2" x14ac:dyDescent="0.25">
      <c r="A1108" t="s">
        <v>6174</v>
      </c>
      <c r="B1108" t="s">
        <v>1041</v>
      </c>
    </row>
    <row r="1109" spans="1:2" x14ac:dyDescent="0.25">
      <c r="A1109" t="s">
        <v>6175</v>
      </c>
      <c r="B1109" t="s">
        <v>1042</v>
      </c>
    </row>
    <row r="1110" spans="1:2" x14ac:dyDescent="0.25">
      <c r="A1110" t="s">
        <v>6176</v>
      </c>
      <c r="B1110" t="s">
        <v>1043</v>
      </c>
    </row>
    <row r="1111" spans="1:2" x14ac:dyDescent="0.25">
      <c r="A1111" t="s">
        <v>6177</v>
      </c>
      <c r="B1111" t="s">
        <v>1044</v>
      </c>
    </row>
    <row r="1112" spans="1:2" x14ac:dyDescent="0.25">
      <c r="A1112" t="s">
        <v>6178</v>
      </c>
      <c r="B1112" t="s">
        <v>1045</v>
      </c>
    </row>
    <row r="1113" spans="1:2" x14ac:dyDescent="0.25">
      <c r="A1113" t="s">
        <v>6179</v>
      </c>
      <c r="B1113" t="s">
        <v>519</v>
      </c>
    </row>
    <row r="1114" spans="1:2" x14ac:dyDescent="0.25">
      <c r="A1114" t="s">
        <v>6180</v>
      </c>
      <c r="B1114" t="s">
        <v>1046</v>
      </c>
    </row>
    <row r="1115" spans="1:2" x14ac:dyDescent="0.25">
      <c r="A1115" t="s">
        <v>6181</v>
      </c>
      <c r="B1115" t="s">
        <v>1047</v>
      </c>
    </row>
    <row r="1116" spans="1:2" x14ac:dyDescent="0.25">
      <c r="A1116" t="s">
        <v>6182</v>
      </c>
      <c r="B1116" t="s">
        <v>1048</v>
      </c>
    </row>
    <row r="1117" spans="1:2" x14ac:dyDescent="0.25">
      <c r="A1117" t="s">
        <v>6183</v>
      </c>
      <c r="B1117" t="s">
        <v>1049</v>
      </c>
    </row>
    <row r="1118" spans="1:2" x14ac:dyDescent="0.25">
      <c r="A1118" t="s">
        <v>6184</v>
      </c>
      <c r="B1118" t="s">
        <v>1050</v>
      </c>
    </row>
    <row r="1119" spans="1:2" x14ac:dyDescent="0.25">
      <c r="A1119" t="s">
        <v>6185</v>
      </c>
      <c r="B1119" t="s">
        <v>1051</v>
      </c>
    </row>
    <row r="1120" spans="1:2" x14ac:dyDescent="0.25">
      <c r="A1120" t="s">
        <v>6186</v>
      </c>
      <c r="B1120" t="s">
        <v>1052</v>
      </c>
    </row>
    <row r="1121" spans="1:2" x14ac:dyDescent="0.25">
      <c r="A1121" t="s">
        <v>6187</v>
      </c>
      <c r="B1121" t="s">
        <v>1053</v>
      </c>
    </row>
    <row r="1122" spans="1:2" x14ac:dyDescent="0.25">
      <c r="A1122" t="s">
        <v>6188</v>
      </c>
      <c r="B1122" t="s">
        <v>1054</v>
      </c>
    </row>
    <row r="1123" spans="1:2" x14ac:dyDescent="0.25">
      <c r="A1123" t="s">
        <v>6189</v>
      </c>
      <c r="B1123" t="s">
        <v>1055</v>
      </c>
    </row>
    <row r="1124" spans="1:2" x14ac:dyDescent="0.25">
      <c r="A1124" t="s">
        <v>6190</v>
      </c>
      <c r="B1124" t="s">
        <v>1056</v>
      </c>
    </row>
    <row r="1125" spans="1:2" x14ac:dyDescent="0.25">
      <c r="A1125" t="s">
        <v>6191</v>
      </c>
      <c r="B1125" t="s">
        <v>1057</v>
      </c>
    </row>
    <row r="1126" spans="1:2" x14ac:dyDescent="0.25">
      <c r="A1126" t="s">
        <v>6192</v>
      </c>
      <c r="B1126" t="s">
        <v>1058</v>
      </c>
    </row>
    <row r="1127" spans="1:2" x14ac:dyDescent="0.25">
      <c r="A1127" t="s">
        <v>6193</v>
      </c>
      <c r="B1127" t="s">
        <v>1059</v>
      </c>
    </row>
    <row r="1128" spans="1:2" x14ac:dyDescent="0.25">
      <c r="A1128" t="s">
        <v>6194</v>
      </c>
      <c r="B1128" t="s">
        <v>1060</v>
      </c>
    </row>
    <row r="1129" spans="1:2" x14ac:dyDescent="0.25">
      <c r="A1129" t="s">
        <v>6195</v>
      </c>
      <c r="B1129" t="s">
        <v>1061</v>
      </c>
    </row>
    <row r="1130" spans="1:2" x14ac:dyDescent="0.25">
      <c r="A1130" t="s">
        <v>6196</v>
      </c>
      <c r="B1130" t="s">
        <v>1062</v>
      </c>
    </row>
    <row r="1131" spans="1:2" x14ac:dyDescent="0.25">
      <c r="A1131" t="s">
        <v>6197</v>
      </c>
      <c r="B1131" t="s">
        <v>1063</v>
      </c>
    </row>
    <row r="1132" spans="1:2" x14ac:dyDescent="0.25">
      <c r="A1132" t="s">
        <v>6198</v>
      </c>
      <c r="B1132" t="s">
        <v>1064</v>
      </c>
    </row>
    <row r="1133" spans="1:2" x14ac:dyDescent="0.25">
      <c r="A1133" t="s">
        <v>6199</v>
      </c>
      <c r="B1133" t="s">
        <v>1065</v>
      </c>
    </row>
    <row r="1134" spans="1:2" x14ac:dyDescent="0.25">
      <c r="A1134" t="s">
        <v>6200</v>
      </c>
      <c r="B1134" t="s">
        <v>4907</v>
      </c>
    </row>
    <row r="1135" spans="1:2" x14ac:dyDescent="0.25">
      <c r="A1135" t="s">
        <v>6201</v>
      </c>
      <c r="B1135" t="s">
        <v>4946</v>
      </c>
    </row>
    <row r="1136" spans="1:2" x14ac:dyDescent="0.25">
      <c r="A1136" t="s">
        <v>6202</v>
      </c>
      <c r="B1136" t="s">
        <v>5013</v>
      </c>
    </row>
    <row r="1137" spans="1:2" x14ac:dyDescent="0.25">
      <c r="A1137" t="s">
        <v>6203</v>
      </c>
      <c r="B1137" t="s">
        <v>4908</v>
      </c>
    </row>
    <row r="1138" spans="1:2" x14ac:dyDescent="0.25">
      <c r="A1138" t="s">
        <v>6204</v>
      </c>
      <c r="B1138" t="s">
        <v>4909</v>
      </c>
    </row>
    <row r="1139" spans="1:2" x14ac:dyDescent="0.25">
      <c r="A1139" t="s">
        <v>6205</v>
      </c>
      <c r="B1139" t="s">
        <v>4910</v>
      </c>
    </row>
    <row r="1140" spans="1:2" x14ac:dyDescent="0.25">
      <c r="A1140" t="s">
        <v>6206</v>
      </c>
      <c r="B1140" t="s">
        <v>4911</v>
      </c>
    </row>
    <row r="1141" spans="1:2" x14ac:dyDescent="0.25">
      <c r="A1141" t="s">
        <v>6207</v>
      </c>
      <c r="B1141" t="s">
        <v>4912</v>
      </c>
    </row>
    <row r="1142" spans="1:2" x14ac:dyDescent="0.25">
      <c r="A1142" t="s">
        <v>6208</v>
      </c>
      <c r="B1142" t="s">
        <v>4913</v>
      </c>
    </row>
    <row r="1143" spans="1:2" x14ac:dyDescent="0.25">
      <c r="A1143" t="s">
        <v>6209</v>
      </c>
      <c r="B1143" t="s">
        <v>4914</v>
      </c>
    </row>
    <row r="1144" spans="1:2" x14ac:dyDescent="0.25">
      <c r="A1144" t="s">
        <v>6210</v>
      </c>
      <c r="B1144" t="s">
        <v>4915</v>
      </c>
    </row>
    <row r="1145" spans="1:2" x14ac:dyDescent="0.25">
      <c r="A1145" t="s">
        <v>6211</v>
      </c>
      <c r="B1145" t="s">
        <v>4916</v>
      </c>
    </row>
    <row r="1146" spans="1:2" x14ac:dyDescent="0.25">
      <c r="A1146" t="s">
        <v>6212</v>
      </c>
      <c r="B1146" t="s">
        <v>4917</v>
      </c>
    </row>
    <row r="1147" spans="1:2" x14ac:dyDescent="0.25">
      <c r="A1147" t="s">
        <v>6213</v>
      </c>
      <c r="B1147" t="s">
        <v>1066</v>
      </c>
    </row>
    <row r="1148" spans="1:2" x14ac:dyDescent="0.25">
      <c r="A1148" t="s">
        <v>6214</v>
      </c>
      <c r="B1148" t="s">
        <v>5014</v>
      </c>
    </row>
    <row r="1149" spans="1:2" x14ac:dyDescent="0.25">
      <c r="A1149" t="s">
        <v>6215</v>
      </c>
      <c r="B1149" t="s">
        <v>5015</v>
      </c>
    </row>
    <row r="1150" spans="1:2" x14ac:dyDescent="0.25">
      <c r="A1150" t="s">
        <v>6216</v>
      </c>
      <c r="B1150" t="s">
        <v>1067</v>
      </c>
    </row>
    <row r="1151" spans="1:2" x14ac:dyDescent="0.25">
      <c r="A1151" t="s">
        <v>6217</v>
      </c>
      <c r="B1151" t="s">
        <v>6218</v>
      </c>
    </row>
    <row r="1152" spans="1:2" x14ac:dyDescent="0.25">
      <c r="A1152" t="s">
        <v>6219</v>
      </c>
      <c r="B1152" t="s">
        <v>1068</v>
      </c>
    </row>
    <row r="1153" spans="1:2" x14ac:dyDescent="0.25">
      <c r="A1153" t="s">
        <v>6220</v>
      </c>
      <c r="B1153" t="s">
        <v>1069</v>
      </c>
    </row>
    <row r="1154" spans="1:2" x14ac:dyDescent="0.25">
      <c r="A1154" t="s">
        <v>6221</v>
      </c>
      <c r="B1154" t="s">
        <v>1070</v>
      </c>
    </row>
    <row r="1155" spans="1:2" x14ac:dyDescent="0.25">
      <c r="A1155" t="s">
        <v>6222</v>
      </c>
      <c r="B1155" t="s">
        <v>1071</v>
      </c>
    </row>
    <row r="1156" spans="1:2" x14ac:dyDescent="0.25">
      <c r="A1156" t="s">
        <v>6223</v>
      </c>
      <c r="B1156" t="s">
        <v>1072</v>
      </c>
    </row>
    <row r="1157" spans="1:2" x14ac:dyDescent="0.25">
      <c r="A1157" t="s">
        <v>6224</v>
      </c>
      <c r="B1157" t="s">
        <v>1073</v>
      </c>
    </row>
    <row r="1158" spans="1:2" x14ac:dyDescent="0.25">
      <c r="A1158" t="s">
        <v>6225</v>
      </c>
      <c r="B1158" t="s">
        <v>1074</v>
      </c>
    </row>
    <row r="1159" spans="1:2" x14ac:dyDescent="0.25">
      <c r="A1159" t="s">
        <v>6226</v>
      </c>
      <c r="B1159" t="s">
        <v>1075</v>
      </c>
    </row>
    <row r="1160" spans="1:2" x14ac:dyDescent="0.25">
      <c r="A1160" t="s">
        <v>6227</v>
      </c>
      <c r="B1160" t="s">
        <v>1076</v>
      </c>
    </row>
    <row r="1161" spans="1:2" x14ac:dyDescent="0.25">
      <c r="A1161" t="s">
        <v>6228</v>
      </c>
      <c r="B1161" t="s">
        <v>1077</v>
      </c>
    </row>
    <row r="1162" spans="1:2" x14ac:dyDescent="0.25">
      <c r="A1162" t="s">
        <v>6229</v>
      </c>
      <c r="B1162" t="s">
        <v>1078</v>
      </c>
    </row>
    <row r="1163" spans="1:2" x14ac:dyDescent="0.25">
      <c r="A1163" t="s">
        <v>6230</v>
      </c>
      <c r="B1163" t="s">
        <v>1079</v>
      </c>
    </row>
    <row r="1164" spans="1:2" x14ac:dyDescent="0.25">
      <c r="A1164" t="s">
        <v>6231</v>
      </c>
      <c r="B1164" t="s">
        <v>1080</v>
      </c>
    </row>
    <row r="1165" spans="1:2" x14ac:dyDescent="0.25">
      <c r="A1165" t="s">
        <v>6232</v>
      </c>
      <c r="B1165" t="s">
        <v>1081</v>
      </c>
    </row>
    <row r="1166" spans="1:2" x14ac:dyDescent="0.25">
      <c r="A1166" t="s">
        <v>6233</v>
      </c>
      <c r="B1166" t="s">
        <v>1082</v>
      </c>
    </row>
    <row r="1167" spans="1:2" x14ac:dyDescent="0.25">
      <c r="A1167" t="s">
        <v>6234</v>
      </c>
      <c r="B1167" t="s">
        <v>1083</v>
      </c>
    </row>
    <row r="1168" spans="1:2" x14ac:dyDescent="0.25">
      <c r="A1168" t="s">
        <v>6235</v>
      </c>
      <c r="B1168" t="s">
        <v>1084</v>
      </c>
    </row>
    <row r="1169" spans="1:2" x14ac:dyDescent="0.25">
      <c r="A1169" t="s">
        <v>6236</v>
      </c>
      <c r="B1169" t="s">
        <v>1085</v>
      </c>
    </row>
    <row r="1170" spans="1:2" x14ac:dyDescent="0.25">
      <c r="A1170" t="s">
        <v>6237</v>
      </c>
      <c r="B1170" t="s">
        <v>1086</v>
      </c>
    </row>
    <row r="1171" spans="1:2" x14ac:dyDescent="0.25">
      <c r="A1171" t="s">
        <v>6238</v>
      </c>
      <c r="B1171" t="s">
        <v>1087</v>
      </c>
    </row>
    <row r="1172" spans="1:2" x14ac:dyDescent="0.25">
      <c r="A1172" t="s">
        <v>6239</v>
      </c>
      <c r="B1172" t="s">
        <v>1088</v>
      </c>
    </row>
    <row r="1173" spans="1:2" x14ac:dyDescent="0.25">
      <c r="A1173" t="s">
        <v>6240</v>
      </c>
      <c r="B1173" t="s">
        <v>1089</v>
      </c>
    </row>
    <row r="1174" spans="1:2" x14ac:dyDescent="0.25">
      <c r="A1174" t="s">
        <v>6241</v>
      </c>
      <c r="B1174" t="s">
        <v>1090</v>
      </c>
    </row>
    <row r="1175" spans="1:2" x14ac:dyDescent="0.25">
      <c r="A1175" t="s">
        <v>6242</v>
      </c>
      <c r="B1175" t="s">
        <v>1091</v>
      </c>
    </row>
    <row r="1176" spans="1:2" x14ac:dyDescent="0.25">
      <c r="A1176" t="s">
        <v>6243</v>
      </c>
      <c r="B1176" t="s">
        <v>1092</v>
      </c>
    </row>
    <row r="1177" spans="1:2" x14ac:dyDescent="0.25">
      <c r="A1177" t="s">
        <v>6244</v>
      </c>
      <c r="B1177" t="s">
        <v>1093</v>
      </c>
    </row>
    <row r="1178" spans="1:2" x14ac:dyDescent="0.25">
      <c r="A1178" t="s">
        <v>6245</v>
      </c>
      <c r="B1178" t="s">
        <v>4977</v>
      </c>
    </row>
    <row r="1179" spans="1:2" x14ac:dyDescent="0.25">
      <c r="A1179" t="s">
        <v>6246</v>
      </c>
      <c r="B1179" t="s">
        <v>1094</v>
      </c>
    </row>
    <row r="1180" spans="1:2" x14ac:dyDescent="0.25">
      <c r="A1180" t="s">
        <v>6247</v>
      </c>
      <c r="B1180" t="s">
        <v>1095</v>
      </c>
    </row>
    <row r="1181" spans="1:2" x14ac:dyDescent="0.25">
      <c r="A1181" t="s">
        <v>6248</v>
      </c>
      <c r="B1181" t="s">
        <v>1096</v>
      </c>
    </row>
    <row r="1182" spans="1:2" x14ac:dyDescent="0.25">
      <c r="A1182" t="s">
        <v>6249</v>
      </c>
      <c r="B1182" t="s">
        <v>5016</v>
      </c>
    </row>
    <row r="1183" spans="1:2" x14ac:dyDescent="0.25">
      <c r="A1183" t="s">
        <v>6250</v>
      </c>
      <c r="B1183" t="s">
        <v>1097</v>
      </c>
    </row>
    <row r="1184" spans="1:2" x14ac:dyDescent="0.25">
      <c r="A1184" t="s">
        <v>6251</v>
      </c>
      <c r="B1184" t="s">
        <v>1098</v>
      </c>
    </row>
    <row r="1185" spans="1:2" x14ac:dyDescent="0.25">
      <c r="A1185" t="s">
        <v>6252</v>
      </c>
      <c r="B1185" t="s">
        <v>1099</v>
      </c>
    </row>
    <row r="1186" spans="1:2" x14ac:dyDescent="0.25">
      <c r="A1186" t="s">
        <v>6253</v>
      </c>
      <c r="B1186" t="s">
        <v>1100</v>
      </c>
    </row>
    <row r="1187" spans="1:2" x14ac:dyDescent="0.25">
      <c r="A1187" t="s">
        <v>6254</v>
      </c>
      <c r="B1187" t="s">
        <v>1101</v>
      </c>
    </row>
    <row r="1188" spans="1:2" x14ac:dyDescent="0.25">
      <c r="A1188" t="s">
        <v>6255</v>
      </c>
      <c r="B1188" t="s">
        <v>1102</v>
      </c>
    </row>
    <row r="1189" spans="1:2" x14ac:dyDescent="0.25">
      <c r="A1189" t="s">
        <v>6256</v>
      </c>
      <c r="B1189" t="s">
        <v>1103</v>
      </c>
    </row>
    <row r="1190" spans="1:2" x14ac:dyDescent="0.25">
      <c r="A1190" t="s">
        <v>6257</v>
      </c>
      <c r="B1190" t="s">
        <v>1104</v>
      </c>
    </row>
    <row r="1191" spans="1:2" x14ac:dyDescent="0.25">
      <c r="A1191" t="s">
        <v>6258</v>
      </c>
      <c r="B1191" t="s">
        <v>1105</v>
      </c>
    </row>
    <row r="1192" spans="1:2" x14ac:dyDescent="0.25">
      <c r="A1192" t="s">
        <v>6259</v>
      </c>
      <c r="B1192" t="s">
        <v>1106</v>
      </c>
    </row>
    <row r="1193" spans="1:2" x14ac:dyDescent="0.25">
      <c r="A1193" t="s">
        <v>6260</v>
      </c>
      <c r="B1193" t="s">
        <v>1107</v>
      </c>
    </row>
    <row r="1194" spans="1:2" x14ac:dyDescent="0.25">
      <c r="A1194" t="s">
        <v>6261</v>
      </c>
      <c r="B1194" t="s">
        <v>1108</v>
      </c>
    </row>
    <row r="1195" spans="1:2" x14ac:dyDescent="0.25">
      <c r="A1195" t="s">
        <v>6262</v>
      </c>
      <c r="B1195" t="s">
        <v>1109</v>
      </c>
    </row>
    <row r="1196" spans="1:2" x14ac:dyDescent="0.25">
      <c r="A1196" t="s">
        <v>6263</v>
      </c>
      <c r="B1196" t="s">
        <v>1110</v>
      </c>
    </row>
    <row r="1197" spans="1:2" x14ac:dyDescent="0.25">
      <c r="A1197" t="s">
        <v>6264</v>
      </c>
      <c r="B1197" t="s">
        <v>1111</v>
      </c>
    </row>
    <row r="1198" spans="1:2" x14ac:dyDescent="0.25">
      <c r="A1198" t="s">
        <v>6265</v>
      </c>
      <c r="B1198" t="s">
        <v>1112</v>
      </c>
    </row>
    <row r="1199" spans="1:2" x14ac:dyDescent="0.25">
      <c r="A1199" t="s">
        <v>6266</v>
      </c>
      <c r="B1199" t="s">
        <v>1113</v>
      </c>
    </row>
    <row r="1200" spans="1:2" x14ac:dyDescent="0.25">
      <c r="A1200" t="s">
        <v>6267</v>
      </c>
      <c r="B1200" t="s">
        <v>1114</v>
      </c>
    </row>
    <row r="1201" spans="1:2" x14ac:dyDescent="0.25">
      <c r="A1201" t="s">
        <v>6268</v>
      </c>
      <c r="B1201" t="s">
        <v>1115</v>
      </c>
    </row>
    <row r="1202" spans="1:2" x14ac:dyDescent="0.25">
      <c r="A1202" t="s">
        <v>6269</v>
      </c>
      <c r="B1202" t="s">
        <v>1116</v>
      </c>
    </row>
    <row r="1203" spans="1:2" x14ac:dyDescent="0.25">
      <c r="A1203" t="s">
        <v>6270</v>
      </c>
      <c r="B1203" t="s">
        <v>1117</v>
      </c>
    </row>
    <row r="1204" spans="1:2" x14ac:dyDescent="0.25">
      <c r="A1204" t="s">
        <v>6271</v>
      </c>
      <c r="B1204" t="s">
        <v>1118</v>
      </c>
    </row>
    <row r="1205" spans="1:2" x14ac:dyDescent="0.25">
      <c r="A1205" t="s">
        <v>6272</v>
      </c>
      <c r="B1205" t="s">
        <v>1119</v>
      </c>
    </row>
    <row r="1206" spans="1:2" x14ac:dyDescent="0.25">
      <c r="A1206" t="s">
        <v>6273</v>
      </c>
      <c r="B1206" t="s">
        <v>4978</v>
      </c>
    </row>
    <row r="1207" spans="1:2" x14ac:dyDescent="0.25">
      <c r="A1207" t="s">
        <v>6274</v>
      </c>
      <c r="B1207" t="s">
        <v>6275</v>
      </c>
    </row>
    <row r="1208" spans="1:2" x14ac:dyDescent="0.25">
      <c r="A1208" t="s">
        <v>6276</v>
      </c>
      <c r="B1208" t="s">
        <v>4979</v>
      </c>
    </row>
    <row r="1209" spans="1:2" x14ac:dyDescent="0.25">
      <c r="A1209" t="s">
        <v>6277</v>
      </c>
      <c r="B1209" t="s">
        <v>6278</v>
      </c>
    </row>
    <row r="1210" spans="1:2" x14ac:dyDescent="0.25">
      <c r="A1210" t="s">
        <v>6279</v>
      </c>
      <c r="B1210" t="s">
        <v>6280</v>
      </c>
    </row>
    <row r="1211" spans="1:2" x14ac:dyDescent="0.25">
      <c r="A1211" t="s">
        <v>6281</v>
      </c>
      <c r="B1211" t="s">
        <v>6282</v>
      </c>
    </row>
    <row r="1212" spans="1:2" x14ac:dyDescent="0.25">
      <c r="A1212" t="s">
        <v>6283</v>
      </c>
      <c r="B1212" t="s">
        <v>6284</v>
      </c>
    </row>
    <row r="1213" spans="1:2" x14ac:dyDescent="0.25">
      <c r="A1213" t="s">
        <v>6285</v>
      </c>
      <c r="B1213" t="s">
        <v>6286</v>
      </c>
    </row>
    <row r="1214" spans="1:2" x14ac:dyDescent="0.25">
      <c r="A1214" t="s">
        <v>6287</v>
      </c>
      <c r="B1214" t="s">
        <v>6288</v>
      </c>
    </row>
    <row r="1215" spans="1:2" x14ac:dyDescent="0.25">
      <c r="A1215" t="s">
        <v>6289</v>
      </c>
      <c r="B1215" t="s">
        <v>4980</v>
      </c>
    </row>
    <row r="1216" spans="1:2" x14ac:dyDescent="0.25">
      <c r="A1216" t="s">
        <v>6290</v>
      </c>
      <c r="B1216" t="s">
        <v>4981</v>
      </c>
    </row>
    <row r="1217" spans="1:2" x14ac:dyDescent="0.25">
      <c r="A1217" t="s">
        <v>6291</v>
      </c>
      <c r="B1217" t="s">
        <v>4982</v>
      </c>
    </row>
    <row r="1218" spans="1:2" x14ac:dyDescent="0.25">
      <c r="A1218" t="s">
        <v>6292</v>
      </c>
      <c r="B1218" t="s">
        <v>4983</v>
      </c>
    </row>
    <row r="1219" spans="1:2" x14ac:dyDescent="0.25">
      <c r="A1219" t="s">
        <v>6293</v>
      </c>
      <c r="B1219" t="s">
        <v>5017</v>
      </c>
    </row>
    <row r="1220" spans="1:2" x14ac:dyDescent="0.25">
      <c r="A1220" t="s">
        <v>6294</v>
      </c>
      <c r="B1220" t="s">
        <v>1120</v>
      </c>
    </row>
    <row r="1221" spans="1:2" x14ac:dyDescent="0.25">
      <c r="A1221" t="s">
        <v>6295</v>
      </c>
      <c r="B1221" t="s">
        <v>1121</v>
      </c>
    </row>
    <row r="1222" spans="1:2" x14ac:dyDescent="0.25">
      <c r="A1222" t="s">
        <v>6296</v>
      </c>
      <c r="B1222" t="s">
        <v>1122</v>
      </c>
    </row>
    <row r="1223" spans="1:2" x14ac:dyDescent="0.25">
      <c r="A1223" t="s">
        <v>6297</v>
      </c>
      <c r="B1223" t="s">
        <v>1123</v>
      </c>
    </row>
    <row r="1224" spans="1:2" x14ac:dyDescent="0.25">
      <c r="A1224" t="s">
        <v>6298</v>
      </c>
      <c r="B1224" t="s">
        <v>1124</v>
      </c>
    </row>
    <row r="1225" spans="1:2" x14ac:dyDescent="0.25">
      <c r="A1225" t="s">
        <v>6299</v>
      </c>
      <c r="B1225" t="s">
        <v>1125</v>
      </c>
    </row>
    <row r="1226" spans="1:2" x14ac:dyDescent="0.25">
      <c r="A1226" t="s">
        <v>6300</v>
      </c>
      <c r="B1226" t="s">
        <v>1126</v>
      </c>
    </row>
    <row r="1227" spans="1:2" x14ac:dyDescent="0.25">
      <c r="A1227" t="s">
        <v>6301</v>
      </c>
      <c r="B1227" t="s">
        <v>1127</v>
      </c>
    </row>
    <row r="1228" spans="1:2" x14ac:dyDescent="0.25">
      <c r="A1228" t="s">
        <v>6302</v>
      </c>
      <c r="B1228" t="s">
        <v>1128</v>
      </c>
    </row>
    <row r="1229" spans="1:2" x14ac:dyDescent="0.25">
      <c r="A1229" t="s">
        <v>6303</v>
      </c>
      <c r="B1229" t="s">
        <v>1129</v>
      </c>
    </row>
    <row r="1230" spans="1:2" x14ac:dyDescent="0.25">
      <c r="A1230" t="s">
        <v>6304</v>
      </c>
      <c r="B1230" t="s">
        <v>1130</v>
      </c>
    </row>
    <row r="1231" spans="1:2" x14ac:dyDescent="0.25">
      <c r="A1231" t="s">
        <v>6305</v>
      </c>
      <c r="B1231" t="s">
        <v>1131</v>
      </c>
    </row>
    <row r="1232" spans="1:2" x14ac:dyDescent="0.25">
      <c r="A1232" t="s">
        <v>6306</v>
      </c>
      <c r="B1232" t="s">
        <v>1132</v>
      </c>
    </row>
    <row r="1233" spans="1:2" x14ac:dyDescent="0.25">
      <c r="A1233" t="s">
        <v>6307</v>
      </c>
      <c r="B1233" t="s">
        <v>1133</v>
      </c>
    </row>
    <row r="1234" spans="1:2" x14ac:dyDescent="0.25">
      <c r="A1234" t="s">
        <v>6308</v>
      </c>
      <c r="B1234" t="s">
        <v>1134</v>
      </c>
    </row>
    <row r="1235" spans="1:2" x14ac:dyDescent="0.25">
      <c r="A1235" t="s">
        <v>6309</v>
      </c>
      <c r="B1235" t="s">
        <v>1135</v>
      </c>
    </row>
    <row r="1236" spans="1:2" x14ac:dyDescent="0.25">
      <c r="A1236" t="s">
        <v>6310</v>
      </c>
      <c r="B1236" t="s">
        <v>1136</v>
      </c>
    </row>
    <row r="1237" spans="1:2" x14ac:dyDescent="0.25">
      <c r="A1237" t="s">
        <v>6311</v>
      </c>
      <c r="B1237" t="s">
        <v>1137</v>
      </c>
    </row>
    <row r="1238" spans="1:2" x14ac:dyDescent="0.25">
      <c r="A1238" t="s">
        <v>6312</v>
      </c>
      <c r="B1238" t="s">
        <v>1138</v>
      </c>
    </row>
    <row r="1239" spans="1:2" x14ac:dyDescent="0.25">
      <c r="A1239" t="s">
        <v>6313</v>
      </c>
      <c r="B1239" t="s">
        <v>1139</v>
      </c>
    </row>
    <row r="1240" spans="1:2" x14ac:dyDescent="0.25">
      <c r="A1240" t="s">
        <v>6314</v>
      </c>
      <c r="B1240" t="s">
        <v>1140</v>
      </c>
    </row>
    <row r="1241" spans="1:2" x14ac:dyDescent="0.25">
      <c r="A1241" t="s">
        <v>6315</v>
      </c>
      <c r="B1241" t="s">
        <v>1141</v>
      </c>
    </row>
    <row r="1242" spans="1:2" x14ac:dyDescent="0.25">
      <c r="A1242" t="s">
        <v>6316</v>
      </c>
      <c r="B1242" t="s">
        <v>1142</v>
      </c>
    </row>
    <row r="1243" spans="1:2" x14ac:dyDescent="0.25">
      <c r="A1243" t="s">
        <v>6317</v>
      </c>
      <c r="B1243" t="s">
        <v>1143</v>
      </c>
    </row>
    <row r="1244" spans="1:2" x14ac:dyDescent="0.25">
      <c r="A1244" t="s">
        <v>6318</v>
      </c>
      <c r="B1244" t="s">
        <v>1144</v>
      </c>
    </row>
    <row r="1245" spans="1:2" x14ac:dyDescent="0.25">
      <c r="A1245" t="s">
        <v>6319</v>
      </c>
      <c r="B1245" t="s">
        <v>1145</v>
      </c>
    </row>
    <row r="1246" spans="1:2" x14ac:dyDescent="0.25">
      <c r="A1246" t="s">
        <v>6320</v>
      </c>
      <c r="B1246" t="s">
        <v>1146</v>
      </c>
    </row>
    <row r="1247" spans="1:2" x14ac:dyDescent="0.25">
      <c r="A1247" t="s">
        <v>6321</v>
      </c>
      <c r="B1247" t="s">
        <v>1147</v>
      </c>
    </row>
    <row r="1248" spans="1:2" x14ac:dyDescent="0.25">
      <c r="A1248" t="s">
        <v>6322</v>
      </c>
      <c r="B1248" t="s">
        <v>4947</v>
      </c>
    </row>
    <row r="1249" spans="1:2" x14ac:dyDescent="0.25">
      <c r="A1249" t="s">
        <v>6323</v>
      </c>
      <c r="B1249" t="s">
        <v>1148</v>
      </c>
    </row>
    <row r="1250" spans="1:2" x14ac:dyDescent="0.25">
      <c r="A1250" t="s">
        <v>6324</v>
      </c>
      <c r="B1250" t="s">
        <v>1149</v>
      </c>
    </row>
    <row r="1251" spans="1:2" x14ac:dyDescent="0.25">
      <c r="A1251" t="s">
        <v>6325</v>
      </c>
      <c r="B1251" t="s">
        <v>1150</v>
      </c>
    </row>
    <row r="1252" spans="1:2" x14ac:dyDescent="0.25">
      <c r="A1252" t="s">
        <v>6326</v>
      </c>
      <c r="B1252" t="s">
        <v>1151</v>
      </c>
    </row>
    <row r="1253" spans="1:2" x14ac:dyDescent="0.25">
      <c r="A1253" t="s">
        <v>6327</v>
      </c>
      <c r="B1253" t="s">
        <v>1152</v>
      </c>
    </row>
    <row r="1254" spans="1:2" x14ac:dyDescent="0.25">
      <c r="A1254" t="s">
        <v>6328</v>
      </c>
      <c r="B1254" t="s">
        <v>1153</v>
      </c>
    </row>
    <row r="1255" spans="1:2" x14ac:dyDescent="0.25">
      <c r="A1255" t="s">
        <v>6329</v>
      </c>
      <c r="B1255" t="s">
        <v>4918</v>
      </c>
    </row>
    <row r="1256" spans="1:2" x14ac:dyDescent="0.25">
      <c r="A1256" t="s">
        <v>6330</v>
      </c>
      <c r="B1256" t="s">
        <v>1154</v>
      </c>
    </row>
    <row r="1257" spans="1:2" x14ac:dyDescent="0.25">
      <c r="A1257" t="s">
        <v>6331</v>
      </c>
      <c r="B1257" t="s">
        <v>1155</v>
      </c>
    </row>
    <row r="1258" spans="1:2" x14ac:dyDescent="0.25">
      <c r="A1258" t="s">
        <v>6332</v>
      </c>
      <c r="B1258" t="s">
        <v>1156</v>
      </c>
    </row>
    <row r="1259" spans="1:2" x14ac:dyDescent="0.25">
      <c r="A1259" t="s">
        <v>6333</v>
      </c>
      <c r="B1259" t="s">
        <v>1157</v>
      </c>
    </row>
    <row r="1260" spans="1:2" x14ac:dyDescent="0.25">
      <c r="A1260" t="s">
        <v>6334</v>
      </c>
      <c r="B1260" t="s">
        <v>1158</v>
      </c>
    </row>
    <row r="1261" spans="1:2" x14ac:dyDescent="0.25">
      <c r="A1261" t="s">
        <v>6335</v>
      </c>
      <c r="B1261" t="s">
        <v>1159</v>
      </c>
    </row>
    <row r="1262" spans="1:2" x14ac:dyDescent="0.25">
      <c r="A1262" t="s">
        <v>6336</v>
      </c>
      <c r="B1262" t="s">
        <v>1160</v>
      </c>
    </row>
    <row r="1263" spans="1:2" x14ac:dyDescent="0.25">
      <c r="A1263" t="s">
        <v>6337</v>
      </c>
      <c r="B1263" t="s">
        <v>1161</v>
      </c>
    </row>
    <row r="1264" spans="1:2" x14ac:dyDescent="0.25">
      <c r="A1264" t="s">
        <v>6338</v>
      </c>
      <c r="B1264" t="s">
        <v>1162</v>
      </c>
    </row>
    <row r="1265" spans="1:2" x14ac:dyDescent="0.25">
      <c r="A1265" t="s">
        <v>6339</v>
      </c>
      <c r="B1265" t="s">
        <v>1163</v>
      </c>
    </row>
    <row r="1266" spans="1:2" x14ac:dyDescent="0.25">
      <c r="A1266" t="s">
        <v>6340</v>
      </c>
      <c r="B1266" t="s">
        <v>1164</v>
      </c>
    </row>
    <row r="1267" spans="1:2" x14ac:dyDescent="0.25">
      <c r="A1267" t="s">
        <v>6341</v>
      </c>
      <c r="B1267" t="s">
        <v>1165</v>
      </c>
    </row>
    <row r="1268" spans="1:2" x14ac:dyDescent="0.25">
      <c r="A1268" t="s">
        <v>6342</v>
      </c>
      <c r="B1268" t="s">
        <v>1166</v>
      </c>
    </row>
    <row r="1269" spans="1:2" x14ac:dyDescent="0.25">
      <c r="A1269" t="s">
        <v>6343</v>
      </c>
      <c r="B1269" t="s">
        <v>1167</v>
      </c>
    </row>
    <row r="1270" spans="1:2" x14ac:dyDescent="0.25">
      <c r="A1270" t="s">
        <v>6344</v>
      </c>
      <c r="B1270" t="s">
        <v>1168</v>
      </c>
    </row>
    <row r="1271" spans="1:2" x14ac:dyDescent="0.25">
      <c r="A1271" t="s">
        <v>6345</v>
      </c>
      <c r="B1271" t="s">
        <v>1169</v>
      </c>
    </row>
    <row r="1272" spans="1:2" x14ac:dyDescent="0.25">
      <c r="A1272" t="s">
        <v>6346</v>
      </c>
      <c r="B1272" t="s">
        <v>1170</v>
      </c>
    </row>
    <row r="1273" spans="1:2" x14ac:dyDescent="0.25">
      <c r="A1273" t="s">
        <v>6347</v>
      </c>
      <c r="B1273" t="s">
        <v>1171</v>
      </c>
    </row>
    <row r="1274" spans="1:2" x14ac:dyDescent="0.25">
      <c r="A1274" t="s">
        <v>6348</v>
      </c>
      <c r="B1274" t="s">
        <v>1172</v>
      </c>
    </row>
    <row r="1275" spans="1:2" x14ac:dyDescent="0.25">
      <c r="A1275" t="s">
        <v>6349</v>
      </c>
      <c r="B1275" t="s">
        <v>1173</v>
      </c>
    </row>
    <row r="1276" spans="1:2" x14ac:dyDescent="0.25">
      <c r="A1276" t="s">
        <v>6350</v>
      </c>
      <c r="B1276" t="s">
        <v>1174</v>
      </c>
    </row>
    <row r="1277" spans="1:2" x14ac:dyDescent="0.25">
      <c r="A1277" t="s">
        <v>6351</v>
      </c>
      <c r="B1277" t="s">
        <v>1175</v>
      </c>
    </row>
    <row r="1278" spans="1:2" x14ac:dyDescent="0.25">
      <c r="A1278" t="s">
        <v>6352</v>
      </c>
      <c r="B1278" t="s">
        <v>1176</v>
      </c>
    </row>
    <row r="1279" spans="1:2" x14ac:dyDescent="0.25">
      <c r="A1279" t="s">
        <v>6353</v>
      </c>
      <c r="B1279" t="s">
        <v>1177</v>
      </c>
    </row>
    <row r="1280" spans="1:2" x14ac:dyDescent="0.25">
      <c r="A1280" t="s">
        <v>6354</v>
      </c>
      <c r="B1280" t="s">
        <v>1178</v>
      </c>
    </row>
    <row r="1281" spans="1:2" x14ac:dyDescent="0.25">
      <c r="A1281" t="s">
        <v>6355</v>
      </c>
      <c r="B1281" t="s">
        <v>1179</v>
      </c>
    </row>
    <row r="1282" spans="1:2" x14ac:dyDescent="0.25">
      <c r="A1282" t="s">
        <v>6356</v>
      </c>
      <c r="B1282" t="s">
        <v>1180</v>
      </c>
    </row>
    <row r="1283" spans="1:2" x14ac:dyDescent="0.25">
      <c r="A1283" t="s">
        <v>6357</v>
      </c>
      <c r="B1283" t="s">
        <v>1181</v>
      </c>
    </row>
    <row r="1284" spans="1:2" x14ac:dyDescent="0.25">
      <c r="A1284" t="s">
        <v>6358</v>
      </c>
      <c r="B1284" t="s">
        <v>1182</v>
      </c>
    </row>
    <row r="1285" spans="1:2" x14ac:dyDescent="0.25">
      <c r="A1285" t="s">
        <v>6359</v>
      </c>
      <c r="B1285" t="s">
        <v>1183</v>
      </c>
    </row>
    <row r="1286" spans="1:2" x14ac:dyDescent="0.25">
      <c r="A1286" t="s">
        <v>6360</v>
      </c>
      <c r="B1286" t="s">
        <v>1184</v>
      </c>
    </row>
    <row r="1287" spans="1:2" x14ac:dyDescent="0.25">
      <c r="A1287" t="s">
        <v>6361</v>
      </c>
      <c r="B1287" t="s">
        <v>1185</v>
      </c>
    </row>
    <row r="1288" spans="1:2" x14ac:dyDescent="0.25">
      <c r="A1288" t="s">
        <v>6362</v>
      </c>
      <c r="B1288" t="s">
        <v>1186</v>
      </c>
    </row>
    <row r="1289" spans="1:2" x14ac:dyDescent="0.25">
      <c r="A1289" t="s">
        <v>6363</v>
      </c>
      <c r="B1289" t="s">
        <v>1187</v>
      </c>
    </row>
    <row r="1290" spans="1:2" x14ac:dyDescent="0.25">
      <c r="A1290" t="s">
        <v>6364</v>
      </c>
      <c r="B1290" t="s">
        <v>1188</v>
      </c>
    </row>
    <row r="1291" spans="1:2" x14ac:dyDescent="0.25">
      <c r="A1291" t="s">
        <v>6365</v>
      </c>
      <c r="B1291" t="s">
        <v>1189</v>
      </c>
    </row>
    <row r="1292" spans="1:2" x14ac:dyDescent="0.25">
      <c r="A1292" t="s">
        <v>6366</v>
      </c>
      <c r="B1292" t="s">
        <v>1190</v>
      </c>
    </row>
    <row r="1293" spans="1:2" x14ac:dyDescent="0.25">
      <c r="A1293" t="s">
        <v>6367</v>
      </c>
      <c r="B1293" t="s">
        <v>1191</v>
      </c>
    </row>
    <row r="1294" spans="1:2" x14ac:dyDescent="0.25">
      <c r="A1294" t="s">
        <v>6368</v>
      </c>
      <c r="B1294" t="s">
        <v>1192</v>
      </c>
    </row>
    <row r="1295" spans="1:2" x14ac:dyDescent="0.25">
      <c r="A1295" t="s">
        <v>6369</v>
      </c>
      <c r="B1295" t="s">
        <v>1193</v>
      </c>
    </row>
    <row r="1296" spans="1:2" x14ac:dyDescent="0.25">
      <c r="A1296" t="s">
        <v>6370</v>
      </c>
      <c r="B1296" t="s">
        <v>1194</v>
      </c>
    </row>
    <row r="1297" spans="1:2" x14ac:dyDescent="0.25">
      <c r="A1297" t="s">
        <v>6371</v>
      </c>
      <c r="B1297" t="s">
        <v>1195</v>
      </c>
    </row>
    <row r="1298" spans="1:2" x14ac:dyDescent="0.25">
      <c r="A1298" t="s">
        <v>6372</v>
      </c>
      <c r="B1298" t="s">
        <v>1196</v>
      </c>
    </row>
    <row r="1299" spans="1:2" x14ac:dyDescent="0.25">
      <c r="A1299" t="s">
        <v>6373</v>
      </c>
      <c r="B1299" t="s">
        <v>1197</v>
      </c>
    </row>
    <row r="1300" spans="1:2" x14ac:dyDescent="0.25">
      <c r="A1300" t="s">
        <v>6374</v>
      </c>
      <c r="B1300" t="s">
        <v>1198</v>
      </c>
    </row>
    <row r="1301" spans="1:2" x14ac:dyDescent="0.25">
      <c r="A1301" t="s">
        <v>6375</v>
      </c>
      <c r="B1301" t="s">
        <v>1199</v>
      </c>
    </row>
    <row r="1302" spans="1:2" x14ac:dyDescent="0.25">
      <c r="A1302" t="s">
        <v>6376</v>
      </c>
      <c r="B1302" t="s">
        <v>1200</v>
      </c>
    </row>
    <row r="1303" spans="1:2" x14ac:dyDescent="0.25">
      <c r="A1303" t="s">
        <v>6377</v>
      </c>
      <c r="B1303" t="s">
        <v>1201</v>
      </c>
    </row>
    <row r="1304" spans="1:2" x14ac:dyDescent="0.25">
      <c r="A1304" t="s">
        <v>6378</v>
      </c>
      <c r="B1304" t="s">
        <v>1202</v>
      </c>
    </row>
    <row r="1305" spans="1:2" x14ac:dyDescent="0.25">
      <c r="A1305" t="s">
        <v>6379</v>
      </c>
      <c r="B1305" t="s">
        <v>1203</v>
      </c>
    </row>
    <row r="1306" spans="1:2" x14ac:dyDescent="0.25">
      <c r="A1306" t="s">
        <v>6380</v>
      </c>
      <c r="B1306" t="s">
        <v>1204</v>
      </c>
    </row>
    <row r="1307" spans="1:2" x14ac:dyDescent="0.25">
      <c r="A1307" t="s">
        <v>6381</v>
      </c>
      <c r="B1307" t="s">
        <v>1205</v>
      </c>
    </row>
    <row r="1308" spans="1:2" x14ac:dyDescent="0.25">
      <c r="A1308" t="s">
        <v>6382</v>
      </c>
      <c r="B1308" t="s">
        <v>1206</v>
      </c>
    </row>
    <row r="1309" spans="1:2" x14ac:dyDescent="0.25">
      <c r="A1309" t="s">
        <v>6383</v>
      </c>
      <c r="B1309" t="s">
        <v>1207</v>
      </c>
    </row>
    <row r="1310" spans="1:2" x14ac:dyDescent="0.25">
      <c r="A1310" t="s">
        <v>6384</v>
      </c>
      <c r="B1310" t="s">
        <v>1208</v>
      </c>
    </row>
    <row r="1311" spans="1:2" x14ac:dyDescent="0.25">
      <c r="A1311" t="s">
        <v>6385</v>
      </c>
      <c r="B1311" t="s">
        <v>1209</v>
      </c>
    </row>
    <row r="1312" spans="1:2" x14ac:dyDescent="0.25">
      <c r="A1312" t="s">
        <v>6386</v>
      </c>
      <c r="B1312" t="s">
        <v>1210</v>
      </c>
    </row>
    <row r="1313" spans="1:2" x14ac:dyDescent="0.25">
      <c r="A1313" t="s">
        <v>6387</v>
      </c>
      <c r="B1313" t="s">
        <v>1211</v>
      </c>
    </row>
    <row r="1314" spans="1:2" x14ac:dyDescent="0.25">
      <c r="A1314" t="s">
        <v>6388</v>
      </c>
      <c r="B1314" t="s">
        <v>1212</v>
      </c>
    </row>
    <row r="1315" spans="1:2" x14ac:dyDescent="0.25">
      <c r="A1315" t="s">
        <v>6389</v>
      </c>
      <c r="B1315" t="s">
        <v>1213</v>
      </c>
    </row>
    <row r="1316" spans="1:2" x14ac:dyDescent="0.25">
      <c r="A1316" t="s">
        <v>6390</v>
      </c>
      <c r="B1316" t="s">
        <v>1214</v>
      </c>
    </row>
    <row r="1317" spans="1:2" x14ac:dyDescent="0.25">
      <c r="A1317" t="s">
        <v>6391</v>
      </c>
      <c r="B1317" t="s">
        <v>1215</v>
      </c>
    </row>
    <row r="1318" spans="1:2" x14ac:dyDescent="0.25">
      <c r="A1318" t="s">
        <v>6392</v>
      </c>
      <c r="B1318" t="s">
        <v>1216</v>
      </c>
    </row>
    <row r="1319" spans="1:2" x14ac:dyDescent="0.25">
      <c r="A1319" t="s">
        <v>6393</v>
      </c>
      <c r="B1319" t="s">
        <v>1217</v>
      </c>
    </row>
    <row r="1320" spans="1:2" x14ac:dyDescent="0.25">
      <c r="A1320" t="s">
        <v>6394</v>
      </c>
      <c r="B1320" t="s">
        <v>1218</v>
      </c>
    </row>
    <row r="1321" spans="1:2" x14ac:dyDescent="0.25">
      <c r="A1321" t="s">
        <v>6395</v>
      </c>
      <c r="B1321" t="s">
        <v>1219</v>
      </c>
    </row>
    <row r="1322" spans="1:2" x14ac:dyDescent="0.25">
      <c r="A1322" t="s">
        <v>6396</v>
      </c>
      <c r="B1322" t="s">
        <v>1220</v>
      </c>
    </row>
    <row r="1323" spans="1:2" x14ac:dyDescent="0.25">
      <c r="A1323" t="s">
        <v>6397</v>
      </c>
      <c r="B1323" t="s">
        <v>1221</v>
      </c>
    </row>
    <row r="1324" spans="1:2" x14ac:dyDescent="0.25">
      <c r="A1324" t="s">
        <v>6398</v>
      </c>
      <c r="B1324" t="s">
        <v>1222</v>
      </c>
    </row>
    <row r="1325" spans="1:2" x14ac:dyDescent="0.25">
      <c r="A1325" t="s">
        <v>6399</v>
      </c>
      <c r="B1325" t="s">
        <v>1223</v>
      </c>
    </row>
    <row r="1326" spans="1:2" x14ac:dyDescent="0.25">
      <c r="A1326" t="s">
        <v>6400</v>
      </c>
      <c r="B1326" t="s">
        <v>1224</v>
      </c>
    </row>
    <row r="1327" spans="1:2" x14ac:dyDescent="0.25">
      <c r="A1327" t="s">
        <v>6401</v>
      </c>
      <c r="B1327" t="s">
        <v>1225</v>
      </c>
    </row>
    <row r="1328" spans="1:2" x14ac:dyDescent="0.25">
      <c r="A1328" t="s">
        <v>6402</v>
      </c>
      <c r="B1328" t="s">
        <v>1226</v>
      </c>
    </row>
    <row r="1329" spans="1:2" x14ac:dyDescent="0.25">
      <c r="A1329" t="s">
        <v>6403</v>
      </c>
      <c r="B1329" t="s">
        <v>1227</v>
      </c>
    </row>
    <row r="1330" spans="1:2" x14ac:dyDescent="0.25">
      <c r="A1330" t="s">
        <v>6404</v>
      </c>
      <c r="B1330" t="s">
        <v>1228</v>
      </c>
    </row>
    <row r="1331" spans="1:2" x14ac:dyDescent="0.25">
      <c r="A1331" t="s">
        <v>6405</v>
      </c>
      <c r="B1331" t="s">
        <v>1229</v>
      </c>
    </row>
    <row r="1332" spans="1:2" x14ac:dyDescent="0.25">
      <c r="A1332" t="s">
        <v>6406</v>
      </c>
      <c r="B1332" t="s">
        <v>1230</v>
      </c>
    </row>
    <row r="1333" spans="1:2" x14ac:dyDescent="0.25">
      <c r="A1333" t="s">
        <v>6407</v>
      </c>
      <c r="B1333" t="s">
        <v>1231</v>
      </c>
    </row>
    <row r="1334" spans="1:2" x14ac:dyDescent="0.25">
      <c r="A1334" t="s">
        <v>6408</v>
      </c>
      <c r="B1334" t="s">
        <v>1232</v>
      </c>
    </row>
    <row r="1335" spans="1:2" x14ac:dyDescent="0.25">
      <c r="A1335" t="s">
        <v>6409</v>
      </c>
      <c r="B1335" t="s">
        <v>1233</v>
      </c>
    </row>
    <row r="1336" spans="1:2" x14ac:dyDescent="0.25">
      <c r="A1336" t="s">
        <v>6410</v>
      </c>
      <c r="B1336" t="s">
        <v>1234</v>
      </c>
    </row>
    <row r="1337" spans="1:2" x14ac:dyDescent="0.25">
      <c r="A1337" t="s">
        <v>6411</v>
      </c>
      <c r="B1337" t="s">
        <v>1235</v>
      </c>
    </row>
    <row r="1338" spans="1:2" x14ac:dyDescent="0.25">
      <c r="A1338" t="s">
        <v>6412</v>
      </c>
      <c r="B1338" t="s">
        <v>1236</v>
      </c>
    </row>
    <row r="1339" spans="1:2" x14ac:dyDescent="0.25">
      <c r="A1339" t="s">
        <v>6413</v>
      </c>
      <c r="B1339" t="s">
        <v>1237</v>
      </c>
    </row>
    <row r="1340" spans="1:2" x14ac:dyDescent="0.25">
      <c r="A1340" t="s">
        <v>6414</v>
      </c>
      <c r="B1340" s="1" t="s">
        <v>1238</v>
      </c>
    </row>
    <row r="1341" spans="1:2" x14ac:dyDescent="0.25">
      <c r="A1341" t="s">
        <v>6415</v>
      </c>
      <c r="B1341" t="s">
        <v>1239</v>
      </c>
    </row>
    <row r="1342" spans="1:2" x14ac:dyDescent="0.25">
      <c r="A1342" t="s">
        <v>6416</v>
      </c>
      <c r="B1342" t="s">
        <v>1240</v>
      </c>
    </row>
    <row r="1343" spans="1:2" x14ac:dyDescent="0.25">
      <c r="A1343" t="s">
        <v>6417</v>
      </c>
      <c r="B1343" t="s">
        <v>1241</v>
      </c>
    </row>
    <row r="1344" spans="1:2" x14ac:dyDescent="0.25">
      <c r="A1344" t="s">
        <v>6418</v>
      </c>
      <c r="B1344" t="s">
        <v>1242</v>
      </c>
    </row>
    <row r="1345" spans="1:2" x14ac:dyDescent="0.25">
      <c r="A1345" t="s">
        <v>6419</v>
      </c>
      <c r="B1345" t="s">
        <v>1243</v>
      </c>
    </row>
    <row r="1346" spans="1:2" x14ac:dyDescent="0.25">
      <c r="A1346" t="s">
        <v>6420</v>
      </c>
      <c r="B1346" t="s">
        <v>1244</v>
      </c>
    </row>
    <row r="1347" spans="1:2" x14ac:dyDescent="0.25">
      <c r="A1347" t="s">
        <v>6421</v>
      </c>
      <c r="B1347" t="s">
        <v>1245</v>
      </c>
    </row>
    <row r="1348" spans="1:2" x14ac:dyDescent="0.25">
      <c r="A1348" t="s">
        <v>6422</v>
      </c>
      <c r="B1348" t="s">
        <v>1246</v>
      </c>
    </row>
    <row r="1349" spans="1:2" x14ac:dyDescent="0.25">
      <c r="A1349" t="s">
        <v>6423</v>
      </c>
      <c r="B1349" t="s">
        <v>1247</v>
      </c>
    </row>
    <row r="1350" spans="1:2" x14ac:dyDescent="0.25">
      <c r="A1350" t="s">
        <v>6424</v>
      </c>
      <c r="B1350" t="s">
        <v>1248</v>
      </c>
    </row>
    <row r="1351" spans="1:2" x14ac:dyDescent="0.25">
      <c r="A1351" t="s">
        <v>6425</v>
      </c>
      <c r="B1351" t="s">
        <v>1249</v>
      </c>
    </row>
    <row r="1352" spans="1:2" x14ac:dyDescent="0.25">
      <c r="A1352" t="s">
        <v>6426</v>
      </c>
      <c r="B1352" t="s">
        <v>1250</v>
      </c>
    </row>
    <row r="1353" spans="1:2" x14ac:dyDescent="0.25">
      <c r="A1353" t="s">
        <v>6427</v>
      </c>
      <c r="B1353" t="s">
        <v>1251</v>
      </c>
    </row>
    <row r="1354" spans="1:2" x14ac:dyDescent="0.25">
      <c r="A1354" t="s">
        <v>6428</v>
      </c>
      <c r="B1354" t="s">
        <v>1252</v>
      </c>
    </row>
    <row r="1355" spans="1:2" x14ac:dyDescent="0.25">
      <c r="A1355" t="s">
        <v>6429</v>
      </c>
      <c r="B1355" t="s">
        <v>1253</v>
      </c>
    </row>
    <row r="1356" spans="1:2" x14ac:dyDescent="0.25">
      <c r="A1356" t="s">
        <v>6430</v>
      </c>
      <c r="B1356" t="s">
        <v>1254</v>
      </c>
    </row>
    <row r="1357" spans="1:2" x14ac:dyDescent="0.25">
      <c r="A1357" t="s">
        <v>6431</v>
      </c>
      <c r="B1357" t="s">
        <v>1255</v>
      </c>
    </row>
    <row r="1358" spans="1:2" x14ac:dyDescent="0.25">
      <c r="A1358" t="s">
        <v>6432</v>
      </c>
      <c r="B1358" t="s">
        <v>1256</v>
      </c>
    </row>
    <row r="1359" spans="1:2" x14ac:dyDescent="0.25">
      <c r="A1359" t="s">
        <v>6433</v>
      </c>
      <c r="B1359" t="s">
        <v>1257</v>
      </c>
    </row>
    <row r="1360" spans="1:2" x14ac:dyDescent="0.25">
      <c r="A1360" t="s">
        <v>6434</v>
      </c>
      <c r="B1360" t="s">
        <v>1258</v>
      </c>
    </row>
    <row r="1361" spans="1:2" x14ac:dyDescent="0.25">
      <c r="A1361" t="s">
        <v>6435</v>
      </c>
      <c r="B1361" t="s">
        <v>1259</v>
      </c>
    </row>
    <row r="1362" spans="1:2" x14ac:dyDescent="0.25">
      <c r="A1362" t="s">
        <v>6436</v>
      </c>
      <c r="B1362" t="s">
        <v>1260</v>
      </c>
    </row>
    <row r="1363" spans="1:2" x14ac:dyDescent="0.25">
      <c r="A1363" t="s">
        <v>6437</v>
      </c>
      <c r="B1363" t="s">
        <v>1261</v>
      </c>
    </row>
    <row r="1364" spans="1:2" x14ac:dyDescent="0.25">
      <c r="A1364" t="s">
        <v>6438</v>
      </c>
      <c r="B1364" t="s">
        <v>1262</v>
      </c>
    </row>
    <row r="1365" spans="1:2" x14ac:dyDescent="0.25">
      <c r="A1365" t="s">
        <v>6439</v>
      </c>
      <c r="B1365" t="s">
        <v>1263</v>
      </c>
    </row>
    <row r="1366" spans="1:2" x14ac:dyDescent="0.25">
      <c r="A1366" t="s">
        <v>6440</v>
      </c>
      <c r="B1366" t="s">
        <v>1264</v>
      </c>
    </row>
    <row r="1367" spans="1:2" x14ac:dyDescent="0.25">
      <c r="A1367" t="s">
        <v>6441</v>
      </c>
      <c r="B1367" t="s">
        <v>1265</v>
      </c>
    </row>
    <row r="1368" spans="1:2" x14ac:dyDescent="0.25">
      <c r="A1368" t="s">
        <v>6442</v>
      </c>
      <c r="B1368" t="s">
        <v>1266</v>
      </c>
    </row>
    <row r="1369" spans="1:2" x14ac:dyDescent="0.25">
      <c r="A1369" t="s">
        <v>6443</v>
      </c>
      <c r="B1369" t="s">
        <v>1267</v>
      </c>
    </row>
    <row r="1370" spans="1:2" x14ac:dyDescent="0.25">
      <c r="A1370" t="s">
        <v>6444</v>
      </c>
      <c r="B1370" t="s">
        <v>1268</v>
      </c>
    </row>
    <row r="1371" spans="1:2" x14ac:dyDescent="0.25">
      <c r="A1371" t="s">
        <v>6445</v>
      </c>
      <c r="B1371" t="s">
        <v>1269</v>
      </c>
    </row>
    <row r="1372" spans="1:2" x14ac:dyDescent="0.25">
      <c r="A1372" t="s">
        <v>6446</v>
      </c>
      <c r="B1372" t="s">
        <v>1270</v>
      </c>
    </row>
    <row r="1373" spans="1:2" x14ac:dyDescent="0.25">
      <c r="A1373" t="s">
        <v>6447</v>
      </c>
      <c r="B1373" t="s">
        <v>1271</v>
      </c>
    </row>
    <row r="1374" spans="1:2" x14ac:dyDescent="0.25">
      <c r="A1374" t="s">
        <v>6448</v>
      </c>
      <c r="B1374" t="s">
        <v>1272</v>
      </c>
    </row>
    <row r="1375" spans="1:2" x14ac:dyDescent="0.25">
      <c r="A1375" t="s">
        <v>6449</v>
      </c>
      <c r="B1375" t="s">
        <v>1273</v>
      </c>
    </row>
    <row r="1376" spans="1:2" x14ac:dyDescent="0.25">
      <c r="A1376" t="s">
        <v>6450</v>
      </c>
      <c r="B1376" t="s">
        <v>1274</v>
      </c>
    </row>
    <row r="1377" spans="1:2" x14ac:dyDescent="0.25">
      <c r="A1377" t="s">
        <v>6451</v>
      </c>
      <c r="B1377" t="s">
        <v>1275</v>
      </c>
    </row>
    <row r="1378" spans="1:2" x14ac:dyDescent="0.25">
      <c r="A1378" t="s">
        <v>6452</v>
      </c>
      <c r="B1378" t="s">
        <v>1276</v>
      </c>
    </row>
    <row r="1379" spans="1:2" x14ac:dyDescent="0.25">
      <c r="A1379" t="s">
        <v>6453</v>
      </c>
      <c r="B1379" t="s">
        <v>1277</v>
      </c>
    </row>
    <row r="1380" spans="1:2" x14ac:dyDescent="0.25">
      <c r="A1380" t="s">
        <v>6454</v>
      </c>
      <c r="B1380" t="s">
        <v>1278</v>
      </c>
    </row>
    <row r="1381" spans="1:2" x14ac:dyDescent="0.25">
      <c r="A1381" t="s">
        <v>6455</v>
      </c>
      <c r="B1381" t="s">
        <v>1279</v>
      </c>
    </row>
    <row r="1382" spans="1:2" x14ac:dyDescent="0.25">
      <c r="A1382" t="s">
        <v>6456</v>
      </c>
      <c r="B1382" t="s">
        <v>1280</v>
      </c>
    </row>
    <row r="1383" spans="1:2" x14ac:dyDescent="0.25">
      <c r="A1383" t="s">
        <v>6457</v>
      </c>
      <c r="B1383" t="s">
        <v>1281</v>
      </c>
    </row>
    <row r="1384" spans="1:2" x14ac:dyDescent="0.25">
      <c r="A1384" t="s">
        <v>6458</v>
      </c>
      <c r="B1384" t="s">
        <v>1282</v>
      </c>
    </row>
    <row r="1385" spans="1:2" x14ac:dyDescent="0.25">
      <c r="A1385" t="s">
        <v>6459</v>
      </c>
      <c r="B1385" t="s">
        <v>1283</v>
      </c>
    </row>
    <row r="1386" spans="1:2" x14ac:dyDescent="0.25">
      <c r="A1386" t="s">
        <v>6460</v>
      </c>
      <c r="B1386" t="s">
        <v>1284</v>
      </c>
    </row>
    <row r="1387" spans="1:2" x14ac:dyDescent="0.25">
      <c r="A1387" t="s">
        <v>6461</v>
      </c>
      <c r="B1387" t="s">
        <v>1285</v>
      </c>
    </row>
    <row r="1388" spans="1:2" x14ac:dyDescent="0.25">
      <c r="A1388" t="s">
        <v>6462</v>
      </c>
      <c r="B1388" t="s">
        <v>1286</v>
      </c>
    </row>
    <row r="1389" spans="1:2" x14ac:dyDescent="0.25">
      <c r="A1389" t="s">
        <v>6463</v>
      </c>
      <c r="B1389" t="s">
        <v>1287</v>
      </c>
    </row>
    <row r="1390" spans="1:2" x14ac:dyDescent="0.25">
      <c r="A1390" t="s">
        <v>6464</v>
      </c>
      <c r="B1390" t="s">
        <v>1288</v>
      </c>
    </row>
    <row r="1391" spans="1:2" x14ac:dyDescent="0.25">
      <c r="A1391" t="s">
        <v>6465</v>
      </c>
      <c r="B1391" t="s">
        <v>1289</v>
      </c>
    </row>
    <row r="1392" spans="1:2" x14ac:dyDescent="0.25">
      <c r="A1392" t="s">
        <v>6466</v>
      </c>
      <c r="B1392" t="s">
        <v>1290</v>
      </c>
    </row>
    <row r="1393" spans="1:2" x14ac:dyDescent="0.25">
      <c r="A1393" t="s">
        <v>6467</v>
      </c>
      <c r="B1393" t="s">
        <v>1291</v>
      </c>
    </row>
    <row r="1394" spans="1:2" x14ac:dyDescent="0.25">
      <c r="A1394" t="s">
        <v>6468</v>
      </c>
      <c r="B1394" t="s">
        <v>1292</v>
      </c>
    </row>
    <row r="1395" spans="1:2" x14ac:dyDescent="0.25">
      <c r="A1395" t="s">
        <v>6469</v>
      </c>
      <c r="B1395" t="s">
        <v>1293</v>
      </c>
    </row>
    <row r="1396" spans="1:2" x14ac:dyDescent="0.25">
      <c r="A1396" t="s">
        <v>6470</v>
      </c>
      <c r="B1396" t="s">
        <v>1294</v>
      </c>
    </row>
    <row r="1397" spans="1:2" x14ac:dyDescent="0.25">
      <c r="A1397" t="s">
        <v>6471</v>
      </c>
      <c r="B1397" t="s">
        <v>1295</v>
      </c>
    </row>
    <row r="1398" spans="1:2" x14ac:dyDescent="0.25">
      <c r="A1398" t="s">
        <v>6472</v>
      </c>
      <c r="B1398" t="s">
        <v>1296</v>
      </c>
    </row>
    <row r="1399" spans="1:2" x14ac:dyDescent="0.25">
      <c r="A1399" t="s">
        <v>6473</v>
      </c>
      <c r="B1399" t="s">
        <v>1297</v>
      </c>
    </row>
    <row r="1400" spans="1:2" x14ac:dyDescent="0.25">
      <c r="A1400" t="s">
        <v>6474</v>
      </c>
      <c r="B1400" t="s">
        <v>1298</v>
      </c>
    </row>
    <row r="1401" spans="1:2" x14ac:dyDescent="0.25">
      <c r="A1401" t="s">
        <v>6475</v>
      </c>
      <c r="B1401" t="s">
        <v>1299</v>
      </c>
    </row>
    <row r="1402" spans="1:2" x14ac:dyDescent="0.25">
      <c r="A1402" t="s">
        <v>6476</v>
      </c>
      <c r="B1402" t="s">
        <v>1300</v>
      </c>
    </row>
    <row r="1403" spans="1:2" x14ac:dyDescent="0.25">
      <c r="A1403" t="s">
        <v>6477</v>
      </c>
      <c r="B1403" t="s">
        <v>1301</v>
      </c>
    </row>
    <row r="1404" spans="1:2" x14ac:dyDescent="0.25">
      <c r="A1404" t="s">
        <v>6478</v>
      </c>
      <c r="B1404" t="s">
        <v>1302</v>
      </c>
    </row>
    <row r="1405" spans="1:2" x14ac:dyDescent="0.25">
      <c r="A1405" t="s">
        <v>6479</v>
      </c>
      <c r="B1405" t="s">
        <v>1303</v>
      </c>
    </row>
    <row r="1406" spans="1:2" x14ac:dyDescent="0.25">
      <c r="A1406" t="s">
        <v>6480</v>
      </c>
      <c r="B1406" t="s">
        <v>1304</v>
      </c>
    </row>
    <row r="1407" spans="1:2" x14ac:dyDescent="0.25">
      <c r="A1407" t="s">
        <v>6481</v>
      </c>
      <c r="B1407" t="s">
        <v>1305</v>
      </c>
    </row>
    <row r="1408" spans="1:2" x14ac:dyDescent="0.25">
      <c r="A1408" t="s">
        <v>6482</v>
      </c>
      <c r="B1408" t="s">
        <v>1306</v>
      </c>
    </row>
    <row r="1409" spans="1:2" x14ac:dyDescent="0.25">
      <c r="A1409" t="s">
        <v>6483</v>
      </c>
      <c r="B1409" t="s">
        <v>1307</v>
      </c>
    </row>
    <row r="1410" spans="1:2" x14ac:dyDescent="0.25">
      <c r="A1410" t="s">
        <v>6484</v>
      </c>
      <c r="B1410" t="s">
        <v>1308</v>
      </c>
    </row>
    <row r="1411" spans="1:2" x14ac:dyDescent="0.25">
      <c r="A1411" t="s">
        <v>6485</v>
      </c>
      <c r="B1411" t="s">
        <v>1309</v>
      </c>
    </row>
    <row r="1412" spans="1:2" x14ac:dyDescent="0.25">
      <c r="A1412" t="s">
        <v>6486</v>
      </c>
      <c r="B1412" t="s">
        <v>1310</v>
      </c>
    </row>
    <row r="1413" spans="1:2" x14ac:dyDescent="0.25">
      <c r="A1413" t="s">
        <v>6487</v>
      </c>
      <c r="B1413" t="s">
        <v>1311</v>
      </c>
    </row>
    <row r="1414" spans="1:2" x14ac:dyDescent="0.25">
      <c r="A1414" t="s">
        <v>6488</v>
      </c>
      <c r="B1414" t="s">
        <v>1312</v>
      </c>
    </row>
    <row r="1415" spans="1:2" x14ac:dyDescent="0.25">
      <c r="A1415" t="s">
        <v>6489</v>
      </c>
      <c r="B1415" t="s">
        <v>1313</v>
      </c>
    </row>
    <row r="1416" spans="1:2" x14ac:dyDescent="0.25">
      <c r="A1416" t="s">
        <v>6490</v>
      </c>
      <c r="B1416" t="s">
        <v>1314</v>
      </c>
    </row>
    <row r="1417" spans="1:2" x14ac:dyDescent="0.25">
      <c r="A1417" t="s">
        <v>6491</v>
      </c>
      <c r="B1417" t="s">
        <v>1315</v>
      </c>
    </row>
    <row r="1418" spans="1:2" x14ac:dyDescent="0.25">
      <c r="A1418" t="s">
        <v>6492</v>
      </c>
      <c r="B1418" t="s">
        <v>1316</v>
      </c>
    </row>
    <row r="1419" spans="1:2" x14ac:dyDescent="0.25">
      <c r="A1419" t="s">
        <v>6493</v>
      </c>
      <c r="B1419" t="s">
        <v>1317</v>
      </c>
    </row>
    <row r="1420" spans="1:2" x14ac:dyDescent="0.25">
      <c r="A1420" t="s">
        <v>6494</v>
      </c>
      <c r="B1420" t="s">
        <v>1318</v>
      </c>
    </row>
    <row r="1421" spans="1:2" x14ac:dyDescent="0.25">
      <c r="A1421" t="s">
        <v>6495</v>
      </c>
      <c r="B1421" t="s">
        <v>1319</v>
      </c>
    </row>
    <row r="1422" spans="1:2" x14ac:dyDescent="0.25">
      <c r="A1422" t="s">
        <v>6496</v>
      </c>
      <c r="B1422" t="s">
        <v>1320</v>
      </c>
    </row>
    <row r="1423" spans="1:2" x14ac:dyDescent="0.25">
      <c r="A1423" t="s">
        <v>6497</v>
      </c>
      <c r="B1423" t="s">
        <v>1321</v>
      </c>
    </row>
    <row r="1424" spans="1:2" x14ac:dyDescent="0.25">
      <c r="A1424" t="s">
        <v>6498</v>
      </c>
      <c r="B1424" t="s">
        <v>1322</v>
      </c>
    </row>
    <row r="1425" spans="1:2" x14ac:dyDescent="0.25">
      <c r="A1425" t="s">
        <v>6499</v>
      </c>
      <c r="B1425" t="s">
        <v>1323</v>
      </c>
    </row>
    <row r="1426" spans="1:2" x14ac:dyDescent="0.25">
      <c r="A1426" t="s">
        <v>6500</v>
      </c>
      <c r="B1426" t="s">
        <v>1324</v>
      </c>
    </row>
    <row r="1427" spans="1:2" x14ac:dyDescent="0.25">
      <c r="A1427" t="s">
        <v>6501</v>
      </c>
      <c r="B1427" t="s">
        <v>1325</v>
      </c>
    </row>
    <row r="1428" spans="1:2" x14ac:dyDescent="0.25">
      <c r="A1428" t="s">
        <v>6502</v>
      </c>
      <c r="B1428" t="s">
        <v>1326</v>
      </c>
    </row>
    <row r="1429" spans="1:2" x14ac:dyDescent="0.25">
      <c r="A1429" t="s">
        <v>6503</v>
      </c>
      <c r="B1429" t="s">
        <v>1327</v>
      </c>
    </row>
    <row r="1430" spans="1:2" x14ac:dyDescent="0.25">
      <c r="A1430" t="s">
        <v>6504</v>
      </c>
      <c r="B1430" t="s">
        <v>1328</v>
      </c>
    </row>
    <row r="1431" spans="1:2" x14ac:dyDescent="0.25">
      <c r="A1431" t="s">
        <v>6505</v>
      </c>
      <c r="B1431" t="s">
        <v>1329</v>
      </c>
    </row>
    <row r="1432" spans="1:2" x14ac:dyDescent="0.25">
      <c r="A1432" t="s">
        <v>6506</v>
      </c>
      <c r="B1432" t="s">
        <v>1330</v>
      </c>
    </row>
    <row r="1433" spans="1:2" x14ac:dyDescent="0.25">
      <c r="A1433" t="s">
        <v>6507</v>
      </c>
      <c r="B1433" t="s">
        <v>1331</v>
      </c>
    </row>
    <row r="1434" spans="1:2" x14ac:dyDescent="0.25">
      <c r="A1434" t="s">
        <v>6508</v>
      </c>
      <c r="B1434" t="s">
        <v>1332</v>
      </c>
    </row>
    <row r="1435" spans="1:2" x14ac:dyDescent="0.25">
      <c r="A1435" t="s">
        <v>6509</v>
      </c>
      <c r="B1435" t="s">
        <v>1333</v>
      </c>
    </row>
    <row r="1436" spans="1:2" x14ac:dyDescent="0.25">
      <c r="A1436" t="s">
        <v>6510</v>
      </c>
      <c r="B1436" t="s">
        <v>1334</v>
      </c>
    </row>
    <row r="1437" spans="1:2" x14ac:dyDescent="0.25">
      <c r="A1437" t="s">
        <v>6511</v>
      </c>
      <c r="B1437" t="s">
        <v>890</v>
      </c>
    </row>
    <row r="1438" spans="1:2" x14ac:dyDescent="0.25">
      <c r="A1438" t="s">
        <v>6512</v>
      </c>
      <c r="B1438" t="s">
        <v>1335</v>
      </c>
    </row>
    <row r="1439" spans="1:2" x14ac:dyDescent="0.25">
      <c r="A1439" t="s">
        <v>6513</v>
      </c>
      <c r="B1439" t="s">
        <v>1336</v>
      </c>
    </row>
    <row r="1440" spans="1:2" x14ac:dyDescent="0.25">
      <c r="A1440" t="s">
        <v>6514</v>
      </c>
      <c r="B1440" t="s">
        <v>1337</v>
      </c>
    </row>
    <row r="1441" spans="1:2" x14ac:dyDescent="0.25">
      <c r="A1441" t="s">
        <v>6515</v>
      </c>
      <c r="B1441" t="s">
        <v>1338</v>
      </c>
    </row>
    <row r="1442" spans="1:2" x14ac:dyDescent="0.25">
      <c r="A1442" t="s">
        <v>6516</v>
      </c>
      <c r="B1442" t="s">
        <v>1339</v>
      </c>
    </row>
    <row r="1443" spans="1:2" x14ac:dyDescent="0.25">
      <c r="A1443" t="s">
        <v>6517</v>
      </c>
      <c r="B1443" t="s">
        <v>1340</v>
      </c>
    </row>
    <row r="1444" spans="1:2" x14ac:dyDescent="0.25">
      <c r="A1444" t="s">
        <v>6518</v>
      </c>
      <c r="B1444" t="s">
        <v>1341</v>
      </c>
    </row>
    <row r="1445" spans="1:2" x14ac:dyDescent="0.25">
      <c r="A1445" t="s">
        <v>6519</v>
      </c>
      <c r="B1445" t="s">
        <v>1342</v>
      </c>
    </row>
    <row r="1446" spans="1:2" x14ac:dyDescent="0.25">
      <c r="A1446" t="s">
        <v>6520</v>
      </c>
      <c r="B1446" t="s">
        <v>1343</v>
      </c>
    </row>
    <row r="1447" spans="1:2" x14ac:dyDescent="0.25">
      <c r="A1447" t="s">
        <v>6521</v>
      </c>
      <c r="B1447" t="s">
        <v>1344</v>
      </c>
    </row>
    <row r="1448" spans="1:2" x14ac:dyDescent="0.25">
      <c r="A1448" t="s">
        <v>6522</v>
      </c>
      <c r="B1448" t="s">
        <v>1345</v>
      </c>
    </row>
    <row r="1449" spans="1:2" x14ac:dyDescent="0.25">
      <c r="A1449" t="s">
        <v>6523</v>
      </c>
      <c r="B1449" t="s">
        <v>1346</v>
      </c>
    </row>
    <row r="1450" spans="1:2" x14ac:dyDescent="0.25">
      <c r="A1450" t="s">
        <v>6524</v>
      </c>
      <c r="B1450" t="s">
        <v>1347</v>
      </c>
    </row>
    <row r="1451" spans="1:2" x14ac:dyDescent="0.25">
      <c r="A1451" t="s">
        <v>6525</v>
      </c>
      <c r="B1451" t="s">
        <v>1348</v>
      </c>
    </row>
    <row r="1452" spans="1:2" x14ac:dyDescent="0.25">
      <c r="A1452" t="s">
        <v>6526</v>
      </c>
      <c r="B1452" t="s">
        <v>1349</v>
      </c>
    </row>
    <row r="1453" spans="1:2" x14ac:dyDescent="0.25">
      <c r="A1453" t="s">
        <v>6527</v>
      </c>
      <c r="B1453" t="s">
        <v>1350</v>
      </c>
    </row>
    <row r="1454" spans="1:2" x14ac:dyDescent="0.25">
      <c r="A1454" t="s">
        <v>6528</v>
      </c>
      <c r="B1454" t="s">
        <v>1351</v>
      </c>
    </row>
    <row r="1455" spans="1:2" x14ac:dyDescent="0.25">
      <c r="A1455" t="s">
        <v>6529</v>
      </c>
      <c r="B1455" t="s">
        <v>1352</v>
      </c>
    </row>
    <row r="1456" spans="1:2" x14ac:dyDescent="0.25">
      <c r="A1456" t="s">
        <v>6530</v>
      </c>
      <c r="B1456" t="s">
        <v>1353</v>
      </c>
    </row>
    <row r="1457" spans="1:2" x14ac:dyDescent="0.25">
      <c r="A1457" t="s">
        <v>6531</v>
      </c>
      <c r="B1457" t="s">
        <v>1354</v>
      </c>
    </row>
    <row r="1458" spans="1:2" x14ac:dyDescent="0.25">
      <c r="A1458" t="s">
        <v>6532</v>
      </c>
      <c r="B1458" t="s">
        <v>1355</v>
      </c>
    </row>
    <row r="1459" spans="1:2" x14ac:dyDescent="0.25">
      <c r="A1459" t="s">
        <v>6533</v>
      </c>
      <c r="B1459" t="s">
        <v>1356</v>
      </c>
    </row>
    <row r="1460" spans="1:2" x14ac:dyDescent="0.25">
      <c r="A1460" t="s">
        <v>6534</v>
      </c>
      <c r="B1460" t="s">
        <v>1357</v>
      </c>
    </row>
    <row r="1461" spans="1:2" x14ac:dyDescent="0.25">
      <c r="A1461" t="s">
        <v>6535</v>
      </c>
      <c r="B1461" t="s">
        <v>1358</v>
      </c>
    </row>
    <row r="1462" spans="1:2" x14ac:dyDescent="0.25">
      <c r="A1462" t="s">
        <v>6536</v>
      </c>
      <c r="B1462" t="s">
        <v>1359</v>
      </c>
    </row>
    <row r="1463" spans="1:2" x14ac:dyDescent="0.25">
      <c r="A1463" t="s">
        <v>6537</v>
      </c>
      <c r="B1463" t="s">
        <v>1360</v>
      </c>
    </row>
    <row r="1464" spans="1:2" x14ac:dyDescent="0.25">
      <c r="A1464" t="s">
        <v>6538</v>
      </c>
      <c r="B1464" t="s">
        <v>1361</v>
      </c>
    </row>
    <row r="1465" spans="1:2" x14ac:dyDescent="0.25">
      <c r="A1465" t="s">
        <v>6539</v>
      </c>
      <c r="B1465" t="s">
        <v>1362</v>
      </c>
    </row>
    <row r="1466" spans="1:2" x14ac:dyDescent="0.25">
      <c r="A1466" t="s">
        <v>6540</v>
      </c>
      <c r="B1466" t="s">
        <v>1363</v>
      </c>
    </row>
    <row r="1467" spans="1:2" x14ac:dyDescent="0.25">
      <c r="A1467" t="s">
        <v>6541</v>
      </c>
      <c r="B1467" t="s">
        <v>1364</v>
      </c>
    </row>
    <row r="1468" spans="1:2" x14ac:dyDescent="0.25">
      <c r="A1468" t="s">
        <v>6542</v>
      </c>
      <c r="B1468" t="s">
        <v>1365</v>
      </c>
    </row>
    <row r="1469" spans="1:2" x14ac:dyDescent="0.25">
      <c r="A1469" t="s">
        <v>6543</v>
      </c>
      <c r="B1469" t="s">
        <v>1366</v>
      </c>
    </row>
    <row r="1470" spans="1:2" x14ac:dyDescent="0.25">
      <c r="A1470" t="s">
        <v>6544</v>
      </c>
      <c r="B1470" t="s">
        <v>1367</v>
      </c>
    </row>
    <row r="1471" spans="1:2" x14ac:dyDescent="0.25">
      <c r="A1471" t="s">
        <v>6545</v>
      </c>
      <c r="B1471" t="s">
        <v>1368</v>
      </c>
    </row>
    <row r="1472" spans="1:2" x14ac:dyDescent="0.25">
      <c r="A1472" t="s">
        <v>6546</v>
      </c>
      <c r="B1472" t="s">
        <v>1369</v>
      </c>
    </row>
    <row r="1473" spans="1:2" x14ac:dyDescent="0.25">
      <c r="A1473" t="s">
        <v>6547</v>
      </c>
      <c r="B1473" t="s">
        <v>1370</v>
      </c>
    </row>
    <row r="1474" spans="1:2" x14ac:dyDescent="0.25">
      <c r="A1474" t="s">
        <v>6548</v>
      </c>
      <c r="B1474" t="s">
        <v>1371</v>
      </c>
    </row>
    <row r="1475" spans="1:2" x14ac:dyDescent="0.25">
      <c r="A1475" t="s">
        <v>6549</v>
      </c>
      <c r="B1475" t="s">
        <v>1372</v>
      </c>
    </row>
    <row r="1476" spans="1:2" x14ac:dyDescent="0.25">
      <c r="A1476" t="s">
        <v>6550</v>
      </c>
      <c r="B1476" t="s">
        <v>1373</v>
      </c>
    </row>
    <row r="1477" spans="1:2" x14ac:dyDescent="0.25">
      <c r="A1477" t="s">
        <v>6551</v>
      </c>
      <c r="B1477" t="s">
        <v>1374</v>
      </c>
    </row>
    <row r="1478" spans="1:2" x14ac:dyDescent="0.25">
      <c r="A1478" t="s">
        <v>6552</v>
      </c>
      <c r="B1478" t="s">
        <v>1375</v>
      </c>
    </row>
    <row r="1479" spans="1:2" x14ac:dyDescent="0.25">
      <c r="A1479" t="s">
        <v>6553</v>
      </c>
      <c r="B1479" t="s">
        <v>1376</v>
      </c>
    </row>
    <row r="1480" spans="1:2" x14ac:dyDescent="0.25">
      <c r="A1480" t="s">
        <v>6554</v>
      </c>
      <c r="B1480" t="s">
        <v>1377</v>
      </c>
    </row>
    <row r="1481" spans="1:2" x14ac:dyDescent="0.25">
      <c r="A1481" t="s">
        <v>6555</v>
      </c>
      <c r="B1481" t="s">
        <v>1378</v>
      </c>
    </row>
    <row r="1482" spans="1:2" x14ac:dyDescent="0.25">
      <c r="A1482" t="s">
        <v>6556</v>
      </c>
      <c r="B1482" t="s">
        <v>1379</v>
      </c>
    </row>
    <row r="1483" spans="1:2" x14ac:dyDescent="0.25">
      <c r="A1483" t="s">
        <v>6557</v>
      </c>
      <c r="B1483" t="s">
        <v>1380</v>
      </c>
    </row>
    <row r="1484" spans="1:2" x14ac:dyDescent="0.25">
      <c r="A1484" t="s">
        <v>6558</v>
      </c>
      <c r="B1484" t="s">
        <v>1381</v>
      </c>
    </row>
    <row r="1485" spans="1:2" x14ac:dyDescent="0.25">
      <c r="A1485" t="s">
        <v>6559</v>
      </c>
      <c r="B1485" t="s">
        <v>1382</v>
      </c>
    </row>
    <row r="1486" spans="1:2" x14ac:dyDescent="0.25">
      <c r="A1486" t="s">
        <v>6560</v>
      </c>
      <c r="B1486" t="s">
        <v>1383</v>
      </c>
    </row>
    <row r="1487" spans="1:2" x14ac:dyDescent="0.25">
      <c r="A1487" t="s">
        <v>6561</v>
      </c>
      <c r="B1487" t="s">
        <v>1384</v>
      </c>
    </row>
    <row r="1488" spans="1:2" x14ac:dyDescent="0.25">
      <c r="A1488" t="s">
        <v>6562</v>
      </c>
      <c r="B1488" t="s">
        <v>1385</v>
      </c>
    </row>
    <row r="1489" spans="1:2" x14ac:dyDescent="0.25">
      <c r="A1489" t="s">
        <v>6563</v>
      </c>
      <c r="B1489" t="s">
        <v>1386</v>
      </c>
    </row>
    <row r="1490" spans="1:2" x14ac:dyDescent="0.25">
      <c r="A1490" t="s">
        <v>6564</v>
      </c>
      <c r="B1490" t="s">
        <v>1387</v>
      </c>
    </row>
    <row r="1491" spans="1:2" x14ac:dyDescent="0.25">
      <c r="A1491" t="s">
        <v>6565</v>
      </c>
      <c r="B1491" t="s">
        <v>1388</v>
      </c>
    </row>
    <row r="1492" spans="1:2" x14ac:dyDescent="0.25">
      <c r="A1492" t="s">
        <v>6566</v>
      </c>
      <c r="B1492" t="s">
        <v>1389</v>
      </c>
    </row>
    <row r="1493" spans="1:2" x14ac:dyDescent="0.25">
      <c r="A1493" t="s">
        <v>6567</v>
      </c>
      <c r="B1493" t="s">
        <v>1390</v>
      </c>
    </row>
    <row r="1494" spans="1:2" x14ac:dyDescent="0.25">
      <c r="A1494" t="s">
        <v>6568</v>
      </c>
      <c r="B1494" t="s">
        <v>1391</v>
      </c>
    </row>
    <row r="1495" spans="1:2" x14ac:dyDescent="0.25">
      <c r="A1495" t="s">
        <v>6569</v>
      </c>
      <c r="B1495" t="s">
        <v>1392</v>
      </c>
    </row>
    <row r="1496" spans="1:2" x14ac:dyDescent="0.25">
      <c r="A1496" t="s">
        <v>6570</v>
      </c>
      <c r="B1496" t="s">
        <v>1393</v>
      </c>
    </row>
    <row r="1497" spans="1:2" x14ac:dyDescent="0.25">
      <c r="A1497" t="s">
        <v>6571</v>
      </c>
      <c r="B1497" t="s">
        <v>1394</v>
      </c>
    </row>
    <row r="1498" spans="1:2" x14ac:dyDescent="0.25">
      <c r="A1498" t="s">
        <v>6572</v>
      </c>
      <c r="B1498" t="s">
        <v>1395</v>
      </c>
    </row>
    <row r="1499" spans="1:2" x14ac:dyDescent="0.25">
      <c r="A1499" t="s">
        <v>6573</v>
      </c>
      <c r="B1499" t="s">
        <v>1396</v>
      </c>
    </row>
    <row r="1500" spans="1:2" x14ac:dyDescent="0.25">
      <c r="A1500" t="s">
        <v>6574</v>
      </c>
      <c r="B1500" t="s">
        <v>1397</v>
      </c>
    </row>
    <row r="1501" spans="1:2" x14ac:dyDescent="0.25">
      <c r="A1501" t="s">
        <v>6575</v>
      </c>
      <c r="B1501" t="s">
        <v>1398</v>
      </c>
    </row>
    <row r="1502" spans="1:2" x14ac:dyDescent="0.25">
      <c r="A1502" t="s">
        <v>6576</v>
      </c>
      <c r="B1502" t="s">
        <v>1399</v>
      </c>
    </row>
    <row r="1503" spans="1:2" x14ac:dyDescent="0.25">
      <c r="A1503" t="s">
        <v>6577</v>
      </c>
      <c r="B1503" t="s">
        <v>1400</v>
      </c>
    </row>
    <row r="1504" spans="1:2" x14ac:dyDescent="0.25">
      <c r="A1504" t="s">
        <v>6578</v>
      </c>
      <c r="B1504" t="s">
        <v>1401</v>
      </c>
    </row>
    <row r="1505" spans="1:2" x14ac:dyDescent="0.25">
      <c r="A1505" t="s">
        <v>6579</v>
      </c>
      <c r="B1505" t="s">
        <v>1402</v>
      </c>
    </row>
    <row r="1506" spans="1:2" x14ac:dyDescent="0.25">
      <c r="A1506" t="s">
        <v>6580</v>
      </c>
      <c r="B1506" t="s">
        <v>1403</v>
      </c>
    </row>
    <row r="1507" spans="1:2" x14ac:dyDescent="0.25">
      <c r="A1507" t="s">
        <v>6581</v>
      </c>
      <c r="B1507" t="s">
        <v>1404</v>
      </c>
    </row>
    <row r="1508" spans="1:2" x14ac:dyDescent="0.25">
      <c r="A1508" t="s">
        <v>6582</v>
      </c>
      <c r="B1508" t="s">
        <v>1405</v>
      </c>
    </row>
    <row r="1509" spans="1:2" x14ac:dyDescent="0.25">
      <c r="A1509" t="s">
        <v>6583</v>
      </c>
      <c r="B1509" t="s">
        <v>1406</v>
      </c>
    </row>
    <row r="1510" spans="1:2" x14ac:dyDescent="0.25">
      <c r="A1510" t="s">
        <v>6584</v>
      </c>
      <c r="B1510" t="s">
        <v>1407</v>
      </c>
    </row>
    <row r="1511" spans="1:2" x14ac:dyDescent="0.25">
      <c r="A1511" t="s">
        <v>6585</v>
      </c>
      <c r="B1511" t="s">
        <v>1408</v>
      </c>
    </row>
    <row r="1512" spans="1:2" x14ac:dyDescent="0.25">
      <c r="A1512" t="s">
        <v>6586</v>
      </c>
      <c r="B1512" t="s">
        <v>1409</v>
      </c>
    </row>
    <row r="1513" spans="1:2" x14ac:dyDescent="0.25">
      <c r="A1513" t="s">
        <v>6587</v>
      </c>
      <c r="B1513" t="s">
        <v>1410</v>
      </c>
    </row>
    <row r="1514" spans="1:2" x14ac:dyDescent="0.25">
      <c r="A1514" t="s">
        <v>6588</v>
      </c>
      <c r="B1514" t="s">
        <v>1411</v>
      </c>
    </row>
    <row r="1515" spans="1:2" x14ac:dyDescent="0.25">
      <c r="A1515" t="s">
        <v>6589</v>
      </c>
      <c r="B1515" t="s">
        <v>1412</v>
      </c>
    </row>
    <row r="1516" spans="1:2" x14ac:dyDescent="0.25">
      <c r="A1516" t="s">
        <v>6590</v>
      </c>
      <c r="B1516" t="s">
        <v>652</v>
      </c>
    </row>
    <row r="1517" spans="1:2" x14ac:dyDescent="0.25">
      <c r="A1517" t="s">
        <v>6591</v>
      </c>
      <c r="B1517" t="s">
        <v>1413</v>
      </c>
    </row>
    <row r="1518" spans="1:2" x14ac:dyDescent="0.25">
      <c r="A1518" t="s">
        <v>6592</v>
      </c>
      <c r="B1518" t="s">
        <v>4984</v>
      </c>
    </row>
    <row r="1519" spans="1:2" x14ac:dyDescent="0.25">
      <c r="A1519" t="s">
        <v>6593</v>
      </c>
      <c r="B1519" t="s">
        <v>4985</v>
      </c>
    </row>
    <row r="1520" spans="1:2" x14ac:dyDescent="0.25">
      <c r="A1520" t="s">
        <v>6594</v>
      </c>
      <c r="B1520" t="s">
        <v>1414</v>
      </c>
    </row>
    <row r="1521" spans="1:2" x14ac:dyDescent="0.25">
      <c r="A1521" t="s">
        <v>6595</v>
      </c>
      <c r="B1521" t="s">
        <v>1415</v>
      </c>
    </row>
    <row r="1522" spans="1:2" x14ac:dyDescent="0.25">
      <c r="A1522" t="s">
        <v>6596</v>
      </c>
      <c r="B1522" t="s">
        <v>1416</v>
      </c>
    </row>
    <row r="1523" spans="1:2" x14ac:dyDescent="0.25">
      <c r="A1523" t="s">
        <v>6597</v>
      </c>
      <c r="B1523" t="s">
        <v>1417</v>
      </c>
    </row>
    <row r="1524" spans="1:2" x14ac:dyDescent="0.25">
      <c r="A1524" t="s">
        <v>6598</v>
      </c>
      <c r="B1524" t="s">
        <v>1418</v>
      </c>
    </row>
    <row r="1525" spans="1:2" x14ac:dyDescent="0.25">
      <c r="A1525" t="s">
        <v>6599</v>
      </c>
      <c r="B1525" t="s">
        <v>1419</v>
      </c>
    </row>
    <row r="1526" spans="1:2" x14ac:dyDescent="0.25">
      <c r="A1526" t="s">
        <v>6600</v>
      </c>
      <c r="B1526" t="s">
        <v>1420</v>
      </c>
    </row>
    <row r="1527" spans="1:2" x14ac:dyDescent="0.25">
      <c r="A1527" t="s">
        <v>6601</v>
      </c>
      <c r="B1527" t="s">
        <v>1421</v>
      </c>
    </row>
    <row r="1528" spans="1:2" x14ac:dyDescent="0.25">
      <c r="A1528" t="s">
        <v>6602</v>
      </c>
      <c r="B1528" t="s">
        <v>1422</v>
      </c>
    </row>
    <row r="1529" spans="1:2" x14ac:dyDescent="0.25">
      <c r="A1529" t="s">
        <v>6603</v>
      </c>
      <c r="B1529" t="s">
        <v>137</v>
      </c>
    </row>
    <row r="1530" spans="1:2" x14ac:dyDescent="0.25">
      <c r="A1530" t="s">
        <v>6604</v>
      </c>
      <c r="B1530" t="s">
        <v>1423</v>
      </c>
    </row>
    <row r="1531" spans="1:2" x14ac:dyDescent="0.25">
      <c r="A1531" t="s">
        <v>6605</v>
      </c>
      <c r="B1531" t="s">
        <v>6606</v>
      </c>
    </row>
    <row r="1532" spans="1:2" x14ac:dyDescent="0.25">
      <c r="A1532" t="s">
        <v>6607</v>
      </c>
      <c r="B1532" t="s">
        <v>1424</v>
      </c>
    </row>
    <row r="1533" spans="1:2" x14ac:dyDescent="0.25">
      <c r="A1533" t="s">
        <v>6608</v>
      </c>
      <c r="B1533" t="s">
        <v>1425</v>
      </c>
    </row>
    <row r="1534" spans="1:2" x14ac:dyDescent="0.25">
      <c r="A1534" t="s">
        <v>6609</v>
      </c>
      <c r="B1534" t="s">
        <v>1426</v>
      </c>
    </row>
    <row r="1535" spans="1:2" x14ac:dyDescent="0.25">
      <c r="A1535" t="s">
        <v>6610</v>
      </c>
      <c r="B1535" t="s">
        <v>1427</v>
      </c>
    </row>
    <row r="1536" spans="1:2" x14ac:dyDescent="0.25">
      <c r="A1536" t="s">
        <v>6611</v>
      </c>
      <c r="B1536" t="s">
        <v>1428</v>
      </c>
    </row>
    <row r="1537" spans="1:2" x14ac:dyDescent="0.25">
      <c r="A1537" t="s">
        <v>6612</v>
      </c>
      <c r="B1537" t="s">
        <v>1429</v>
      </c>
    </row>
    <row r="1538" spans="1:2" x14ac:dyDescent="0.25">
      <c r="A1538" t="s">
        <v>6613</v>
      </c>
      <c r="B1538" t="s">
        <v>1272</v>
      </c>
    </row>
    <row r="1539" spans="1:2" x14ac:dyDescent="0.25">
      <c r="A1539" t="s">
        <v>6614</v>
      </c>
      <c r="B1539" t="s">
        <v>1430</v>
      </c>
    </row>
    <row r="1540" spans="1:2" x14ac:dyDescent="0.25">
      <c r="A1540" t="s">
        <v>6615</v>
      </c>
      <c r="B1540" t="s">
        <v>1431</v>
      </c>
    </row>
    <row r="1541" spans="1:2" x14ac:dyDescent="0.25">
      <c r="A1541" t="s">
        <v>6616</v>
      </c>
      <c r="B1541" t="s">
        <v>1432</v>
      </c>
    </row>
    <row r="1542" spans="1:2" x14ac:dyDescent="0.25">
      <c r="A1542" t="s">
        <v>6617</v>
      </c>
      <c r="B1542" t="s">
        <v>1433</v>
      </c>
    </row>
    <row r="1543" spans="1:2" x14ac:dyDescent="0.25">
      <c r="A1543" t="s">
        <v>6618</v>
      </c>
      <c r="B1543" t="s">
        <v>1434</v>
      </c>
    </row>
    <row r="1544" spans="1:2" x14ac:dyDescent="0.25">
      <c r="A1544" t="s">
        <v>6619</v>
      </c>
      <c r="B1544" t="s">
        <v>1435</v>
      </c>
    </row>
    <row r="1545" spans="1:2" x14ac:dyDescent="0.25">
      <c r="A1545" t="s">
        <v>6620</v>
      </c>
      <c r="B1545" t="s">
        <v>1436</v>
      </c>
    </row>
    <row r="1546" spans="1:2" x14ac:dyDescent="0.25">
      <c r="A1546" t="s">
        <v>6621</v>
      </c>
      <c r="B1546" t="s">
        <v>1437</v>
      </c>
    </row>
    <row r="1547" spans="1:2" x14ac:dyDescent="0.25">
      <c r="A1547" t="s">
        <v>6622</v>
      </c>
      <c r="B1547" t="s">
        <v>6623</v>
      </c>
    </row>
    <row r="1548" spans="1:2" x14ac:dyDescent="0.25">
      <c r="A1548" t="s">
        <v>6624</v>
      </c>
      <c r="B1548" t="s">
        <v>1438</v>
      </c>
    </row>
    <row r="1549" spans="1:2" x14ac:dyDescent="0.25">
      <c r="A1549" t="s">
        <v>6625</v>
      </c>
      <c r="B1549" t="s">
        <v>1439</v>
      </c>
    </row>
    <row r="1550" spans="1:2" x14ac:dyDescent="0.25">
      <c r="A1550" t="s">
        <v>6626</v>
      </c>
      <c r="B1550" t="s">
        <v>1440</v>
      </c>
    </row>
    <row r="1551" spans="1:2" x14ac:dyDescent="0.25">
      <c r="A1551" t="s">
        <v>6627</v>
      </c>
      <c r="B1551" t="s">
        <v>1441</v>
      </c>
    </row>
    <row r="1552" spans="1:2" x14ac:dyDescent="0.25">
      <c r="A1552" t="s">
        <v>6628</v>
      </c>
      <c r="B1552" t="s">
        <v>1442</v>
      </c>
    </row>
    <row r="1553" spans="1:2" x14ac:dyDescent="0.25">
      <c r="A1553" t="s">
        <v>6629</v>
      </c>
      <c r="B1553" t="s">
        <v>1443</v>
      </c>
    </row>
    <row r="1554" spans="1:2" x14ac:dyDescent="0.25">
      <c r="A1554" t="s">
        <v>6630</v>
      </c>
      <c r="B1554" t="s">
        <v>1444</v>
      </c>
    </row>
    <row r="1555" spans="1:2" x14ac:dyDescent="0.25">
      <c r="A1555" t="s">
        <v>6631</v>
      </c>
      <c r="B1555" t="s">
        <v>1445</v>
      </c>
    </row>
    <row r="1556" spans="1:2" x14ac:dyDescent="0.25">
      <c r="A1556" t="s">
        <v>6632</v>
      </c>
      <c r="B1556" t="s">
        <v>1446</v>
      </c>
    </row>
    <row r="1557" spans="1:2" x14ac:dyDescent="0.25">
      <c r="A1557" t="s">
        <v>6633</v>
      </c>
      <c r="B1557" t="s">
        <v>1447</v>
      </c>
    </row>
    <row r="1558" spans="1:2" x14ac:dyDescent="0.25">
      <c r="A1558" t="s">
        <v>6634</v>
      </c>
      <c r="B1558" t="s">
        <v>1448</v>
      </c>
    </row>
    <row r="1559" spans="1:2" x14ac:dyDescent="0.25">
      <c r="A1559" t="s">
        <v>6635</v>
      </c>
      <c r="B1559" t="s">
        <v>1449</v>
      </c>
    </row>
    <row r="1560" spans="1:2" x14ac:dyDescent="0.25">
      <c r="A1560" t="s">
        <v>6636</v>
      </c>
      <c r="B1560" t="s">
        <v>1450</v>
      </c>
    </row>
    <row r="1561" spans="1:2" x14ac:dyDescent="0.25">
      <c r="A1561" t="s">
        <v>6637</v>
      </c>
      <c r="B1561" t="s">
        <v>1451</v>
      </c>
    </row>
    <row r="1562" spans="1:2" x14ac:dyDescent="0.25">
      <c r="A1562" t="s">
        <v>6638</v>
      </c>
      <c r="B1562" t="s">
        <v>1452</v>
      </c>
    </row>
    <row r="1563" spans="1:2" x14ac:dyDescent="0.25">
      <c r="A1563" t="s">
        <v>6639</v>
      </c>
      <c r="B1563" t="s">
        <v>1453</v>
      </c>
    </row>
    <row r="1564" spans="1:2" x14ac:dyDescent="0.25">
      <c r="A1564" t="s">
        <v>6640</v>
      </c>
      <c r="B1564" t="s">
        <v>1454</v>
      </c>
    </row>
    <row r="1565" spans="1:2" x14ac:dyDescent="0.25">
      <c r="A1565" t="s">
        <v>6641</v>
      </c>
      <c r="B1565" t="s">
        <v>1455</v>
      </c>
    </row>
    <row r="1566" spans="1:2" x14ac:dyDescent="0.25">
      <c r="A1566" t="s">
        <v>6642</v>
      </c>
      <c r="B1566" t="s">
        <v>1456</v>
      </c>
    </row>
    <row r="1567" spans="1:2" x14ac:dyDescent="0.25">
      <c r="A1567" t="s">
        <v>6643</v>
      </c>
      <c r="B1567" t="s">
        <v>4986</v>
      </c>
    </row>
    <row r="1568" spans="1:2" x14ac:dyDescent="0.25">
      <c r="A1568" t="s">
        <v>6644</v>
      </c>
      <c r="B1568" t="s">
        <v>1457</v>
      </c>
    </row>
    <row r="1569" spans="1:2" x14ac:dyDescent="0.25">
      <c r="A1569" t="s">
        <v>6645</v>
      </c>
      <c r="B1569" t="s">
        <v>5018</v>
      </c>
    </row>
    <row r="1570" spans="1:2" x14ac:dyDescent="0.25">
      <c r="A1570" t="s">
        <v>6646</v>
      </c>
      <c r="B1570" t="s">
        <v>5019</v>
      </c>
    </row>
    <row r="1571" spans="1:2" x14ac:dyDescent="0.25">
      <c r="A1571" t="s">
        <v>6647</v>
      </c>
      <c r="B1571" t="s">
        <v>1458</v>
      </c>
    </row>
    <row r="1572" spans="1:2" x14ac:dyDescent="0.25">
      <c r="A1572" t="s">
        <v>6648</v>
      </c>
      <c r="B1572" t="s">
        <v>1459</v>
      </c>
    </row>
    <row r="1573" spans="1:2" x14ac:dyDescent="0.25">
      <c r="A1573" t="s">
        <v>6649</v>
      </c>
      <c r="B1573" t="s">
        <v>1460</v>
      </c>
    </row>
    <row r="1574" spans="1:2" x14ac:dyDescent="0.25">
      <c r="A1574" t="s">
        <v>6650</v>
      </c>
      <c r="B1574" t="s">
        <v>1461</v>
      </c>
    </row>
    <row r="1575" spans="1:2" x14ac:dyDescent="0.25">
      <c r="A1575" t="s">
        <v>6651</v>
      </c>
      <c r="B1575" t="s">
        <v>1462</v>
      </c>
    </row>
    <row r="1576" spans="1:2" x14ac:dyDescent="0.25">
      <c r="A1576" t="s">
        <v>6652</v>
      </c>
      <c r="B1576" t="s">
        <v>1463</v>
      </c>
    </row>
    <row r="1577" spans="1:2" x14ac:dyDescent="0.25">
      <c r="A1577" t="s">
        <v>6653</v>
      </c>
      <c r="B1577" t="s">
        <v>1464</v>
      </c>
    </row>
    <row r="1578" spans="1:2" x14ac:dyDescent="0.25">
      <c r="A1578" t="s">
        <v>6654</v>
      </c>
      <c r="B1578" t="s">
        <v>1465</v>
      </c>
    </row>
    <row r="1579" spans="1:2" x14ac:dyDescent="0.25">
      <c r="A1579" t="s">
        <v>6655</v>
      </c>
      <c r="B1579" t="s">
        <v>1466</v>
      </c>
    </row>
    <row r="1580" spans="1:2" x14ac:dyDescent="0.25">
      <c r="A1580" t="s">
        <v>6656</v>
      </c>
      <c r="B1580" t="s">
        <v>1467</v>
      </c>
    </row>
    <row r="1581" spans="1:2" x14ac:dyDescent="0.25">
      <c r="A1581" t="s">
        <v>6657</v>
      </c>
      <c r="B1581" t="s">
        <v>1468</v>
      </c>
    </row>
    <row r="1582" spans="1:2" x14ac:dyDescent="0.25">
      <c r="A1582" t="s">
        <v>6658</v>
      </c>
      <c r="B1582" t="s">
        <v>1469</v>
      </c>
    </row>
    <row r="1583" spans="1:2" x14ac:dyDescent="0.25">
      <c r="A1583" t="s">
        <v>6659</v>
      </c>
      <c r="B1583" t="s">
        <v>1470</v>
      </c>
    </row>
    <row r="1584" spans="1:2" x14ac:dyDescent="0.25">
      <c r="A1584" t="s">
        <v>6660</v>
      </c>
      <c r="B1584" t="s">
        <v>1471</v>
      </c>
    </row>
    <row r="1585" spans="1:2" x14ac:dyDescent="0.25">
      <c r="A1585" t="s">
        <v>6661</v>
      </c>
      <c r="B1585" t="s">
        <v>1472</v>
      </c>
    </row>
    <row r="1586" spans="1:2" x14ac:dyDescent="0.25">
      <c r="A1586" t="s">
        <v>6662</v>
      </c>
      <c r="B1586" t="s">
        <v>1473</v>
      </c>
    </row>
    <row r="1587" spans="1:2" x14ac:dyDescent="0.25">
      <c r="A1587" t="s">
        <v>6663</v>
      </c>
      <c r="B1587" t="s">
        <v>1474</v>
      </c>
    </row>
    <row r="1588" spans="1:2" x14ac:dyDescent="0.25">
      <c r="A1588" t="s">
        <v>6664</v>
      </c>
      <c r="B1588" t="s">
        <v>6665</v>
      </c>
    </row>
    <row r="1589" spans="1:2" x14ac:dyDescent="0.25">
      <c r="A1589" t="s">
        <v>6666</v>
      </c>
      <c r="B1589" t="s">
        <v>1475</v>
      </c>
    </row>
    <row r="1590" spans="1:2" x14ac:dyDescent="0.25">
      <c r="A1590" t="s">
        <v>6667</v>
      </c>
      <c r="B1590" t="s">
        <v>1476</v>
      </c>
    </row>
    <row r="1591" spans="1:2" x14ac:dyDescent="0.25">
      <c r="A1591" t="s">
        <v>6668</v>
      </c>
      <c r="B1591" t="s">
        <v>1477</v>
      </c>
    </row>
    <row r="1592" spans="1:2" x14ac:dyDescent="0.25">
      <c r="A1592" t="s">
        <v>6669</v>
      </c>
      <c r="B1592" t="s">
        <v>1478</v>
      </c>
    </row>
    <row r="1593" spans="1:2" x14ac:dyDescent="0.25">
      <c r="A1593" t="s">
        <v>6670</v>
      </c>
      <c r="B1593" t="s">
        <v>1479</v>
      </c>
    </row>
    <row r="1594" spans="1:2" x14ac:dyDescent="0.25">
      <c r="A1594" t="s">
        <v>6671</v>
      </c>
      <c r="B1594" t="s">
        <v>1480</v>
      </c>
    </row>
    <row r="1595" spans="1:2" x14ac:dyDescent="0.25">
      <c r="A1595" t="s">
        <v>6672</v>
      </c>
      <c r="B1595" t="s">
        <v>1481</v>
      </c>
    </row>
    <row r="1596" spans="1:2" x14ac:dyDescent="0.25">
      <c r="A1596" t="s">
        <v>6673</v>
      </c>
      <c r="B1596" t="s">
        <v>1482</v>
      </c>
    </row>
    <row r="1597" spans="1:2" x14ac:dyDescent="0.25">
      <c r="A1597" t="s">
        <v>6674</v>
      </c>
      <c r="B1597" t="s">
        <v>1483</v>
      </c>
    </row>
    <row r="1598" spans="1:2" x14ac:dyDescent="0.25">
      <c r="A1598" t="s">
        <v>6675</v>
      </c>
      <c r="B1598" t="s">
        <v>1484</v>
      </c>
    </row>
    <row r="1599" spans="1:2" x14ac:dyDescent="0.25">
      <c r="A1599" t="s">
        <v>6676</v>
      </c>
      <c r="B1599" t="s">
        <v>1485</v>
      </c>
    </row>
    <row r="1600" spans="1:2" x14ac:dyDescent="0.25">
      <c r="A1600" t="s">
        <v>6677</v>
      </c>
      <c r="B1600" t="s">
        <v>1486</v>
      </c>
    </row>
    <row r="1601" spans="1:2" x14ac:dyDescent="0.25">
      <c r="A1601" t="s">
        <v>6678</v>
      </c>
      <c r="B1601" t="s">
        <v>1487</v>
      </c>
    </row>
    <row r="1602" spans="1:2" x14ac:dyDescent="0.25">
      <c r="A1602" t="s">
        <v>6679</v>
      </c>
      <c r="B1602" t="s">
        <v>1488</v>
      </c>
    </row>
    <row r="1603" spans="1:2" x14ac:dyDescent="0.25">
      <c r="A1603" t="s">
        <v>6680</v>
      </c>
      <c r="B1603" t="s">
        <v>1489</v>
      </c>
    </row>
    <row r="1604" spans="1:2" x14ac:dyDescent="0.25">
      <c r="A1604" t="s">
        <v>6681</v>
      </c>
      <c r="B1604" t="s">
        <v>1490</v>
      </c>
    </row>
    <row r="1605" spans="1:2" x14ac:dyDescent="0.25">
      <c r="A1605" t="s">
        <v>6682</v>
      </c>
      <c r="B1605" t="s">
        <v>1491</v>
      </c>
    </row>
    <row r="1606" spans="1:2" x14ac:dyDescent="0.25">
      <c r="A1606" t="s">
        <v>6683</v>
      </c>
      <c r="B1606" t="s">
        <v>1492</v>
      </c>
    </row>
    <row r="1607" spans="1:2" x14ac:dyDescent="0.25">
      <c r="A1607" t="s">
        <v>6684</v>
      </c>
      <c r="B1607" t="s">
        <v>1493</v>
      </c>
    </row>
    <row r="1608" spans="1:2" x14ac:dyDescent="0.25">
      <c r="A1608" t="s">
        <v>6685</v>
      </c>
      <c r="B1608" t="s">
        <v>1494</v>
      </c>
    </row>
    <row r="1609" spans="1:2" x14ac:dyDescent="0.25">
      <c r="A1609" t="s">
        <v>6686</v>
      </c>
      <c r="B1609" t="s">
        <v>1495</v>
      </c>
    </row>
    <row r="1610" spans="1:2" x14ac:dyDescent="0.25">
      <c r="A1610" t="s">
        <v>6687</v>
      </c>
      <c r="B1610" t="s">
        <v>1496</v>
      </c>
    </row>
    <row r="1611" spans="1:2" x14ac:dyDescent="0.25">
      <c r="A1611" t="s">
        <v>6688</v>
      </c>
      <c r="B1611" t="s">
        <v>1497</v>
      </c>
    </row>
    <row r="1612" spans="1:2" x14ac:dyDescent="0.25">
      <c r="A1612" t="s">
        <v>6689</v>
      </c>
      <c r="B1612" t="s">
        <v>1498</v>
      </c>
    </row>
    <row r="1613" spans="1:2" x14ac:dyDescent="0.25">
      <c r="A1613" t="s">
        <v>6690</v>
      </c>
      <c r="B1613" t="s">
        <v>1499</v>
      </c>
    </row>
    <row r="1614" spans="1:2" x14ac:dyDescent="0.25">
      <c r="A1614" t="s">
        <v>6691</v>
      </c>
      <c r="B1614" t="s">
        <v>1500</v>
      </c>
    </row>
    <row r="1615" spans="1:2" x14ac:dyDescent="0.25">
      <c r="A1615" t="s">
        <v>6692</v>
      </c>
      <c r="B1615" t="s">
        <v>1501</v>
      </c>
    </row>
    <row r="1616" spans="1:2" x14ac:dyDescent="0.25">
      <c r="A1616" t="s">
        <v>6693</v>
      </c>
      <c r="B1616" t="s">
        <v>1502</v>
      </c>
    </row>
    <row r="1617" spans="1:2" x14ac:dyDescent="0.25">
      <c r="A1617" t="s">
        <v>6694</v>
      </c>
      <c r="B1617" t="s">
        <v>1503</v>
      </c>
    </row>
    <row r="1618" spans="1:2" x14ac:dyDescent="0.25">
      <c r="A1618" t="s">
        <v>6695</v>
      </c>
      <c r="B1618" t="s">
        <v>1504</v>
      </c>
    </row>
    <row r="1619" spans="1:2" x14ac:dyDescent="0.25">
      <c r="A1619" t="s">
        <v>6696</v>
      </c>
      <c r="B1619" t="s">
        <v>1505</v>
      </c>
    </row>
    <row r="1620" spans="1:2" x14ac:dyDescent="0.25">
      <c r="A1620" t="s">
        <v>6697</v>
      </c>
      <c r="B1620" t="s">
        <v>1506</v>
      </c>
    </row>
    <row r="1621" spans="1:2" x14ac:dyDescent="0.25">
      <c r="A1621" t="s">
        <v>6698</v>
      </c>
      <c r="B1621" t="s">
        <v>1507</v>
      </c>
    </row>
    <row r="1622" spans="1:2" x14ac:dyDescent="0.25">
      <c r="A1622" t="s">
        <v>6699</v>
      </c>
      <c r="B1622" t="s">
        <v>1508</v>
      </c>
    </row>
    <row r="1623" spans="1:2" x14ac:dyDescent="0.25">
      <c r="A1623" t="s">
        <v>6700</v>
      </c>
      <c r="B1623" t="s">
        <v>1509</v>
      </c>
    </row>
    <row r="1624" spans="1:2" x14ac:dyDescent="0.25">
      <c r="A1624" t="s">
        <v>6701</v>
      </c>
      <c r="B1624" t="s">
        <v>1510</v>
      </c>
    </row>
    <row r="1625" spans="1:2" x14ac:dyDescent="0.25">
      <c r="A1625" t="s">
        <v>6702</v>
      </c>
      <c r="B1625" t="s">
        <v>1511</v>
      </c>
    </row>
    <row r="1626" spans="1:2" x14ac:dyDescent="0.25">
      <c r="A1626" t="s">
        <v>6703</v>
      </c>
      <c r="B1626" t="s">
        <v>1512</v>
      </c>
    </row>
    <row r="1627" spans="1:2" x14ac:dyDescent="0.25">
      <c r="A1627" t="s">
        <v>6704</v>
      </c>
      <c r="B1627" t="s">
        <v>1513</v>
      </c>
    </row>
    <row r="1628" spans="1:2" x14ac:dyDescent="0.25">
      <c r="A1628" t="s">
        <v>6705</v>
      </c>
      <c r="B1628" t="s">
        <v>1514</v>
      </c>
    </row>
    <row r="1629" spans="1:2" x14ac:dyDescent="0.25">
      <c r="A1629" t="s">
        <v>6706</v>
      </c>
      <c r="B1629" t="s">
        <v>1515</v>
      </c>
    </row>
    <row r="1630" spans="1:2" x14ac:dyDescent="0.25">
      <c r="A1630" t="s">
        <v>6707</v>
      </c>
      <c r="B1630" t="s">
        <v>1516</v>
      </c>
    </row>
    <row r="1631" spans="1:2" x14ac:dyDescent="0.25">
      <c r="A1631" t="s">
        <v>6708</v>
      </c>
      <c r="B1631" t="s">
        <v>1517</v>
      </c>
    </row>
    <row r="1632" spans="1:2" x14ac:dyDescent="0.25">
      <c r="A1632" t="s">
        <v>6709</v>
      </c>
      <c r="B1632" t="s">
        <v>1518</v>
      </c>
    </row>
    <row r="1633" spans="1:2" x14ac:dyDescent="0.25">
      <c r="A1633" t="s">
        <v>6710</v>
      </c>
      <c r="B1633" t="s">
        <v>1519</v>
      </c>
    </row>
    <row r="1634" spans="1:2" x14ac:dyDescent="0.25">
      <c r="A1634" t="s">
        <v>6711</v>
      </c>
      <c r="B1634" t="s">
        <v>1520</v>
      </c>
    </row>
    <row r="1635" spans="1:2" x14ac:dyDescent="0.25">
      <c r="A1635" t="s">
        <v>6712</v>
      </c>
      <c r="B1635" t="s">
        <v>1521</v>
      </c>
    </row>
    <row r="1636" spans="1:2" x14ac:dyDescent="0.25">
      <c r="A1636" t="s">
        <v>6713</v>
      </c>
      <c r="B1636" t="s">
        <v>1522</v>
      </c>
    </row>
    <row r="1637" spans="1:2" x14ac:dyDescent="0.25">
      <c r="A1637" t="s">
        <v>6714</v>
      </c>
      <c r="B1637" t="s">
        <v>1523</v>
      </c>
    </row>
    <row r="1638" spans="1:2" x14ac:dyDescent="0.25">
      <c r="A1638" t="s">
        <v>6715</v>
      </c>
      <c r="B1638" t="s">
        <v>1524</v>
      </c>
    </row>
    <row r="1639" spans="1:2" x14ac:dyDescent="0.25">
      <c r="A1639" t="s">
        <v>6716</v>
      </c>
      <c r="B1639" t="s">
        <v>1525</v>
      </c>
    </row>
    <row r="1640" spans="1:2" x14ac:dyDescent="0.25">
      <c r="A1640" t="s">
        <v>6717</v>
      </c>
      <c r="B1640" t="s">
        <v>1526</v>
      </c>
    </row>
    <row r="1641" spans="1:2" x14ac:dyDescent="0.25">
      <c r="A1641" t="s">
        <v>6718</v>
      </c>
      <c r="B1641" t="s">
        <v>1527</v>
      </c>
    </row>
    <row r="1642" spans="1:2" x14ac:dyDescent="0.25">
      <c r="A1642" t="s">
        <v>6719</v>
      </c>
      <c r="B1642" t="s">
        <v>1528</v>
      </c>
    </row>
    <row r="1643" spans="1:2" x14ac:dyDescent="0.25">
      <c r="A1643" t="s">
        <v>6720</v>
      </c>
      <c r="B1643" t="s">
        <v>1529</v>
      </c>
    </row>
    <row r="1644" spans="1:2" x14ac:dyDescent="0.25">
      <c r="A1644" t="s">
        <v>6721</v>
      </c>
      <c r="B1644" t="s">
        <v>1530</v>
      </c>
    </row>
    <row r="1645" spans="1:2" x14ac:dyDescent="0.25">
      <c r="A1645" t="s">
        <v>6722</v>
      </c>
      <c r="B1645" t="s">
        <v>1531</v>
      </c>
    </row>
    <row r="1646" spans="1:2" x14ac:dyDescent="0.25">
      <c r="A1646" t="s">
        <v>6723</v>
      </c>
      <c r="B1646" t="s">
        <v>1532</v>
      </c>
    </row>
    <row r="1647" spans="1:2" x14ac:dyDescent="0.25">
      <c r="A1647" t="s">
        <v>6724</v>
      </c>
      <c r="B1647" t="s">
        <v>1533</v>
      </c>
    </row>
    <row r="1648" spans="1:2" x14ac:dyDescent="0.25">
      <c r="A1648" t="s">
        <v>6725</v>
      </c>
      <c r="B1648" t="s">
        <v>1534</v>
      </c>
    </row>
    <row r="1649" spans="1:2" x14ac:dyDescent="0.25">
      <c r="A1649" t="s">
        <v>6726</v>
      </c>
      <c r="B1649" t="s">
        <v>1535</v>
      </c>
    </row>
    <row r="1650" spans="1:2" x14ac:dyDescent="0.25">
      <c r="A1650" t="s">
        <v>6727</v>
      </c>
      <c r="B1650" t="s">
        <v>1536</v>
      </c>
    </row>
    <row r="1651" spans="1:2" x14ac:dyDescent="0.25">
      <c r="A1651" t="s">
        <v>6728</v>
      </c>
      <c r="B1651" t="s">
        <v>1537</v>
      </c>
    </row>
    <row r="1652" spans="1:2" x14ac:dyDescent="0.25">
      <c r="A1652" t="s">
        <v>6729</v>
      </c>
      <c r="B1652" t="s">
        <v>1538</v>
      </c>
    </row>
    <row r="1653" spans="1:2" x14ac:dyDescent="0.25">
      <c r="A1653" t="s">
        <v>6730</v>
      </c>
      <c r="B1653" t="s">
        <v>1539</v>
      </c>
    </row>
    <row r="1654" spans="1:2" x14ac:dyDescent="0.25">
      <c r="A1654" t="s">
        <v>6731</v>
      </c>
      <c r="B1654" t="s">
        <v>1540</v>
      </c>
    </row>
    <row r="1655" spans="1:2" x14ac:dyDescent="0.25">
      <c r="A1655" t="s">
        <v>6732</v>
      </c>
      <c r="B1655" t="s">
        <v>1541</v>
      </c>
    </row>
    <row r="1656" spans="1:2" x14ac:dyDescent="0.25">
      <c r="A1656" t="s">
        <v>6733</v>
      </c>
      <c r="B1656" t="s">
        <v>1542</v>
      </c>
    </row>
    <row r="1657" spans="1:2" x14ac:dyDescent="0.25">
      <c r="A1657" t="s">
        <v>6734</v>
      </c>
      <c r="B1657" t="s">
        <v>1543</v>
      </c>
    </row>
    <row r="1658" spans="1:2" x14ac:dyDescent="0.25">
      <c r="A1658" t="s">
        <v>6735</v>
      </c>
      <c r="B1658" t="s">
        <v>1544</v>
      </c>
    </row>
    <row r="1659" spans="1:2" x14ac:dyDescent="0.25">
      <c r="A1659" t="s">
        <v>6736</v>
      </c>
      <c r="B1659" t="s">
        <v>1545</v>
      </c>
    </row>
    <row r="1660" spans="1:2" x14ac:dyDescent="0.25">
      <c r="A1660" t="s">
        <v>6737</v>
      </c>
      <c r="B1660" t="s">
        <v>1546</v>
      </c>
    </row>
    <row r="1661" spans="1:2" x14ac:dyDescent="0.25">
      <c r="A1661" t="s">
        <v>6738</v>
      </c>
      <c r="B1661" t="s">
        <v>1547</v>
      </c>
    </row>
    <row r="1662" spans="1:2" x14ac:dyDescent="0.25">
      <c r="A1662" t="s">
        <v>6739</v>
      </c>
      <c r="B1662" t="s">
        <v>1548</v>
      </c>
    </row>
    <row r="1663" spans="1:2" x14ac:dyDescent="0.25">
      <c r="A1663" t="s">
        <v>6740</v>
      </c>
      <c r="B1663" t="s">
        <v>1549</v>
      </c>
    </row>
    <row r="1664" spans="1:2" x14ac:dyDescent="0.25">
      <c r="A1664" t="s">
        <v>6741</v>
      </c>
      <c r="B1664" t="s">
        <v>1550</v>
      </c>
    </row>
    <row r="1665" spans="1:2" x14ac:dyDescent="0.25">
      <c r="A1665" t="s">
        <v>6742</v>
      </c>
      <c r="B1665" t="s">
        <v>1551</v>
      </c>
    </row>
    <row r="1666" spans="1:2" x14ac:dyDescent="0.25">
      <c r="A1666" t="s">
        <v>6743</v>
      </c>
      <c r="B1666" t="s">
        <v>1552</v>
      </c>
    </row>
    <row r="1667" spans="1:2" x14ac:dyDescent="0.25">
      <c r="A1667" t="s">
        <v>6744</v>
      </c>
      <c r="B1667" t="s">
        <v>1553</v>
      </c>
    </row>
    <row r="1668" spans="1:2" x14ac:dyDescent="0.25">
      <c r="A1668" t="s">
        <v>6745</v>
      </c>
      <c r="B1668" t="s">
        <v>1554</v>
      </c>
    </row>
    <row r="1669" spans="1:2" x14ac:dyDescent="0.25">
      <c r="A1669" t="s">
        <v>6746</v>
      </c>
      <c r="B1669" t="s">
        <v>1555</v>
      </c>
    </row>
    <row r="1670" spans="1:2" x14ac:dyDescent="0.25">
      <c r="A1670" t="s">
        <v>6747</v>
      </c>
      <c r="B1670" t="s">
        <v>1556</v>
      </c>
    </row>
    <row r="1671" spans="1:2" x14ac:dyDescent="0.25">
      <c r="A1671" t="s">
        <v>6748</v>
      </c>
      <c r="B1671" t="s">
        <v>1557</v>
      </c>
    </row>
    <row r="1672" spans="1:2" x14ac:dyDescent="0.25">
      <c r="A1672" t="s">
        <v>6749</v>
      </c>
      <c r="B1672" t="s">
        <v>1558</v>
      </c>
    </row>
    <row r="1673" spans="1:2" x14ac:dyDescent="0.25">
      <c r="A1673" t="s">
        <v>6750</v>
      </c>
      <c r="B1673" t="s">
        <v>1559</v>
      </c>
    </row>
    <row r="1674" spans="1:2" x14ac:dyDescent="0.25">
      <c r="A1674" t="s">
        <v>6751</v>
      </c>
      <c r="B1674" t="s">
        <v>1560</v>
      </c>
    </row>
    <row r="1675" spans="1:2" x14ac:dyDescent="0.25">
      <c r="A1675" t="s">
        <v>6752</v>
      </c>
      <c r="B1675" t="s">
        <v>1561</v>
      </c>
    </row>
    <row r="1676" spans="1:2" x14ac:dyDescent="0.25">
      <c r="A1676" t="s">
        <v>6753</v>
      </c>
      <c r="B1676" t="s">
        <v>1562</v>
      </c>
    </row>
    <row r="1677" spans="1:2" x14ac:dyDescent="0.25">
      <c r="A1677" t="s">
        <v>6754</v>
      </c>
      <c r="B1677" t="s">
        <v>1563</v>
      </c>
    </row>
    <row r="1678" spans="1:2" x14ac:dyDescent="0.25">
      <c r="A1678" t="s">
        <v>6755</v>
      </c>
      <c r="B1678" t="s">
        <v>1564</v>
      </c>
    </row>
    <row r="1679" spans="1:2" x14ac:dyDescent="0.25">
      <c r="A1679" t="s">
        <v>6756</v>
      </c>
      <c r="B1679" t="s">
        <v>1565</v>
      </c>
    </row>
    <row r="1680" spans="1:2" x14ac:dyDescent="0.25">
      <c r="A1680" t="s">
        <v>6757</v>
      </c>
      <c r="B1680" t="s">
        <v>1566</v>
      </c>
    </row>
    <row r="1681" spans="1:2" x14ac:dyDescent="0.25">
      <c r="A1681" t="s">
        <v>6758</v>
      </c>
      <c r="B1681" t="s">
        <v>1567</v>
      </c>
    </row>
    <row r="1682" spans="1:2" x14ac:dyDescent="0.25">
      <c r="A1682" t="s">
        <v>6759</v>
      </c>
      <c r="B1682" t="s">
        <v>1568</v>
      </c>
    </row>
    <row r="1683" spans="1:2" x14ac:dyDescent="0.25">
      <c r="A1683" t="s">
        <v>6760</v>
      </c>
      <c r="B1683" t="s">
        <v>1569</v>
      </c>
    </row>
    <row r="1684" spans="1:2" x14ac:dyDescent="0.25">
      <c r="A1684" t="s">
        <v>6761</v>
      </c>
      <c r="B1684" t="s">
        <v>1570</v>
      </c>
    </row>
    <row r="1685" spans="1:2" x14ac:dyDescent="0.25">
      <c r="A1685" t="s">
        <v>6762</v>
      </c>
      <c r="B1685" t="s">
        <v>1571</v>
      </c>
    </row>
    <row r="1686" spans="1:2" x14ac:dyDescent="0.25">
      <c r="A1686" t="s">
        <v>6763</v>
      </c>
      <c r="B1686" t="s">
        <v>1572</v>
      </c>
    </row>
    <row r="1687" spans="1:2" x14ac:dyDescent="0.25">
      <c r="A1687" t="s">
        <v>6764</v>
      </c>
      <c r="B1687" t="s">
        <v>1573</v>
      </c>
    </row>
    <row r="1688" spans="1:2" x14ac:dyDescent="0.25">
      <c r="A1688" t="s">
        <v>6765</v>
      </c>
      <c r="B1688" t="s">
        <v>1574</v>
      </c>
    </row>
    <row r="1689" spans="1:2" x14ac:dyDescent="0.25">
      <c r="A1689" t="s">
        <v>6766</v>
      </c>
      <c r="B1689" t="s">
        <v>1575</v>
      </c>
    </row>
    <row r="1690" spans="1:2" x14ac:dyDescent="0.25">
      <c r="A1690" t="s">
        <v>6767</v>
      </c>
      <c r="B1690" t="s">
        <v>1576</v>
      </c>
    </row>
    <row r="1691" spans="1:2" x14ac:dyDescent="0.25">
      <c r="A1691" t="s">
        <v>6768</v>
      </c>
      <c r="B1691" t="s">
        <v>1577</v>
      </c>
    </row>
    <row r="1692" spans="1:2" x14ac:dyDescent="0.25">
      <c r="A1692" t="s">
        <v>6769</v>
      </c>
      <c r="B1692" t="s">
        <v>1578</v>
      </c>
    </row>
    <row r="1693" spans="1:2" x14ac:dyDescent="0.25">
      <c r="A1693" t="s">
        <v>6770</v>
      </c>
      <c r="B1693" t="s">
        <v>1579</v>
      </c>
    </row>
    <row r="1694" spans="1:2" x14ac:dyDescent="0.25">
      <c r="A1694" t="s">
        <v>6771</v>
      </c>
      <c r="B1694" t="s">
        <v>1580</v>
      </c>
    </row>
    <row r="1695" spans="1:2" x14ac:dyDescent="0.25">
      <c r="A1695" t="s">
        <v>6772</v>
      </c>
      <c r="B1695" t="s">
        <v>1581</v>
      </c>
    </row>
    <row r="1696" spans="1:2" x14ac:dyDescent="0.25">
      <c r="A1696" t="s">
        <v>6773</v>
      </c>
      <c r="B1696" t="s">
        <v>1582</v>
      </c>
    </row>
    <row r="1697" spans="1:2" x14ac:dyDescent="0.25">
      <c r="A1697" t="s">
        <v>6774</v>
      </c>
      <c r="B1697" t="s">
        <v>1583</v>
      </c>
    </row>
    <row r="1698" spans="1:2" x14ac:dyDescent="0.25">
      <c r="A1698" t="s">
        <v>6775</v>
      </c>
      <c r="B1698" t="s">
        <v>1584</v>
      </c>
    </row>
    <row r="1699" spans="1:2" x14ac:dyDescent="0.25">
      <c r="A1699" t="s">
        <v>6776</v>
      </c>
      <c r="B1699" t="s">
        <v>1585</v>
      </c>
    </row>
    <row r="1700" spans="1:2" x14ac:dyDescent="0.25">
      <c r="A1700" t="s">
        <v>6777</v>
      </c>
      <c r="B1700" t="s">
        <v>1586</v>
      </c>
    </row>
    <row r="1701" spans="1:2" x14ac:dyDescent="0.25">
      <c r="A1701" t="s">
        <v>6778</v>
      </c>
      <c r="B1701" t="s">
        <v>1587</v>
      </c>
    </row>
    <row r="1702" spans="1:2" x14ac:dyDescent="0.25">
      <c r="A1702" t="s">
        <v>6779</v>
      </c>
      <c r="B1702" t="s">
        <v>1588</v>
      </c>
    </row>
    <row r="1703" spans="1:2" x14ac:dyDescent="0.25">
      <c r="A1703" t="s">
        <v>6780</v>
      </c>
      <c r="B1703" t="s">
        <v>1589</v>
      </c>
    </row>
    <row r="1704" spans="1:2" x14ac:dyDescent="0.25">
      <c r="A1704" t="s">
        <v>6781</v>
      </c>
      <c r="B1704" t="s">
        <v>1590</v>
      </c>
    </row>
    <row r="1705" spans="1:2" x14ac:dyDescent="0.25">
      <c r="A1705" t="s">
        <v>6782</v>
      </c>
      <c r="B1705" t="s">
        <v>1591</v>
      </c>
    </row>
    <row r="1706" spans="1:2" x14ac:dyDescent="0.25">
      <c r="A1706" t="s">
        <v>6783</v>
      </c>
      <c r="B1706" t="s">
        <v>1592</v>
      </c>
    </row>
    <row r="1707" spans="1:2" x14ac:dyDescent="0.25">
      <c r="A1707" t="s">
        <v>6784</v>
      </c>
      <c r="B1707" t="s">
        <v>1593</v>
      </c>
    </row>
    <row r="1708" spans="1:2" x14ac:dyDescent="0.25">
      <c r="A1708" t="s">
        <v>6785</v>
      </c>
      <c r="B1708" t="s">
        <v>1594</v>
      </c>
    </row>
    <row r="1709" spans="1:2" x14ac:dyDescent="0.25">
      <c r="A1709" t="s">
        <v>6786</v>
      </c>
      <c r="B1709" t="s">
        <v>1595</v>
      </c>
    </row>
    <row r="1710" spans="1:2" x14ac:dyDescent="0.25">
      <c r="A1710" t="s">
        <v>6787</v>
      </c>
      <c r="B1710" t="s">
        <v>1596</v>
      </c>
    </row>
    <row r="1711" spans="1:2" x14ac:dyDescent="0.25">
      <c r="A1711" t="s">
        <v>6788</v>
      </c>
      <c r="B1711" t="s">
        <v>1597</v>
      </c>
    </row>
    <row r="1712" spans="1:2" x14ac:dyDescent="0.25">
      <c r="A1712" t="s">
        <v>6789</v>
      </c>
      <c r="B1712" t="s">
        <v>1598</v>
      </c>
    </row>
    <row r="1713" spans="1:2" x14ac:dyDescent="0.25">
      <c r="A1713" t="s">
        <v>6790</v>
      </c>
      <c r="B1713" t="s">
        <v>1599</v>
      </c>
    </row>
    <row r="1714" spans="1:2" x14ac:dyDescent="0.25">
      <c r="A1714" t="s">
        <v>6791</v>
      </c>
      <c r="B1714" t="s">
        <v>1600</v>
      </c>
    </row>
    <row r="1715" spans="1:2" x14ac:dyDescent="0.25">
      <c r="A1715" t="s">
        <v>6792</v>
      </c>
      <c r="B1715" t="s">
        <v>1601</v>
      </c>
    </row>
    <row r="1716" spans="1:2" x14ac:dyDescent="0.25">
      <c r="A1716" t="s">
        <v>6793</v>
      </c>
      <c r="B1716" t="s">
        <v>1602</v>
      </c>
    </row>
    <row r="1717" spans="1:2" x14ac:dyDescent="0.25">
      <c r="A1717" t="s">
        <v>6794</v>
      </c>
      <c r="B1717" t="s">
        <v>1603</v>
      </c>
    </row>
    <row r="1718" spans="1:2" x14ac:dyDescent="0.25">
      <c r="A1718" t="s">
        <v>6795</v>
      </c>
      <c r="B1718" t="s">
        <v>1604</v>
      </c>
    </row>
    <row r="1719" spans="1:2" x14ac:dyDescent="0.25">
      <c r="A1719" t="s">
        <v>6796</v>
      </c>
      <c r="B1719" t="s">
        <v>1605</v>
      </c>
    </row>
    <row r="1720" spans="1:2" x14ac:dyDescent="0.25">
      <c r="A1720" t="s">
        <v>6797</v>
      </c>
      <c r="B1720" t="s">
        <v>1606</v>
      </c>
    </row>
    <row r="1721" spans="1:2" x14ac:dyDescent="0.25">
      <c r="A1721" t="s">
        <v>6798</v>
      </c>
      <c r="B1721" t="s">
        <v>1607</v>
      </c>
    </row>
    <row r="1722" spans="1:2" x14ac:dyDescent="0.25">
      <c r="A1722" t="s">
        <v>6799</v>
      </c>
      <c r="B1722" t="s">
        <v>1608</v>
      </c>
    </row>
    <row r="1723" spans="1:2" x14ac:dyDescent="0.25">
      <c r="A1723" t="s">
        <v>6800</v>
      </c>
      <c r="B1723" t="s">
        <v>1609</v>
      </c>
    </row>
    <row r="1724" spans="1:2" x14ac:dyDescent="0.25">
      <c r="A1724" t="s">
        <v>6801</v>
      </c>
      <c r="B1724" t="s">
        <v>1610</v>
      </c>
    </row>
    <row r="1725" spans="1:2" x14ac:dyDescent="0.25">
      <c r="A1725" t="s">
        <v>6802</v>
      </c>
      <c r="B1725" t="s">
        <v>1611</v>
      </c>
    </row>
    <row r="1726" spans="1:2" x14ac:dyDescent="0.25">
      <c r="A1726" t="s">
        <v>6803</v>
      </c>
      <c r="B1726" t="s">
        <v>1612</v>
      </c>
    </row>
    <row r="1727" spans="1:2" x14ac:dyDescent="0.25">
      <c r="A1727" t="s">
        <v>6804</v>
      </c>
      <c r="B1727" t="s">
        <v>1613</v>
      </c>
    </row>
    <row r="1728" spans="1:2" x14ac:dyDescent="0.25">
      <c r="A1728" t="s">
        <v>6805</v>
      </c>
      <c r="B1728" t="s">
        <v>1614</v>
      </c>
    </row>
    <row r="1729" spans="1:2" x14ac:dyDescent="0.25">
      <c r="A1729" t="s">
        <v>6806</v>
      </c>
      <c r="B1729" t="s">
        <v>1615</v>
      </c>
    </row>
    <row r="1730" spans="1:2" x14ac:dyDescent="0.25">
      <c r="A1730" t="s">
        <v>6807</v>
      </c>
      <c r="B1730" t="s">
        <v>1616</v>
      </c>
    </row>
    <row r="1731" spans="1:2" x14ac:dyDescent="0.25">
      <c r="A1731" t="s">
        <v>6808</v>
      </c>
      <c r="B1731" t="s">
        <v>1617</v>
      </c>
    </row>
    <row r="1732" spans="1:2" x14ac:dyDescent="0.25">
      <c r="A1732" t="s">
        <v>6809</v>
      </c>
      <c r="B1732" t="s">
        <v>1618</v>
      </c>
    </row>
    <row r="1733" spans="1:2" x14ac:dyDescent="0.25">
      <c r="A1733" t="s">
        <v>6810</v>
      </c>
      <c r="B1733" t="s">
        <v>1619</v>
      </c>
    </row>
    <row r="1734" spans="1:2" x14ac:dyDescent="0.25">
      <c r="A1734" t="s">
        <v>6811</v>
      </c>
      <c r="B1734" t="s">
        <v>1620</v>
      </c>
    </row>
    <row r="1735" spans="1:2" x14ac:dyDescent="0.25">
      <c r="A1735" t="s">
        <v>6812</v>
      </c>
      <c r="B1735" t="s">
        <v>1621</v>
      </c>
    </row>
    <row r="1736" spans="1:2" x14ac:dyDescent="0.25">
      <c r="A1736" t="s">
        <v>6813</v>
      </c>
      <c r="B1736" t="s">
        <v>1284</v>
      </c>
    </row>
    <row r="1737" spans="1:2" x14ac:dyDescent="0.25">
      <c r="A1737" t="s">
        <v>6814</v>
      </c>
      <c r="B1737" t="s">
        <v>1622</v>
      </c>
    </row>
    <row r="1738" spans="1:2" x14ac:dyDescent="0.25">
      <c r="A1738" t="s">
        <v>6815</v>
      </c>
      <c r="B1738" t="s">
        <v>1623</v>
      </c>
    </row>
    <row r="1739" spans="1:2" x14ac:dyDescent="0.25">
      <c r="A1739" t="s">
        <v>6816</v>
      </c>
      <c r="B1739" t="s">
        <v>1624</v>
      </c>
    </row>
    <row r="1740" spans="1:2" x14ac:dyDescent="0.25">
      <c r="A1740" t="s">
        <v>6817</v>
      </c>
      <c r="B1740" t="s">
        <v>1625</v>
      </c>
    </row>
    <row r="1741" spans="1:2" x14ac:dyDescent="0.25">
      <c r="A1741" t="s">
        <v>6818</v>
      </c>
      <c r="B1741" t="s">
        <v>1626</v>
      </c>
    </row>
    <row r="1742" spans="1:2" x14ac:dyDescent="0.25">
      <c r="A1742" t="s">
        <v>6819</v>
      </c>
      <c r="B1742" t="s">
        <v>1627</v>
      </c>
    </row>
    <row r="1743" spans="1:2" x14ac:dyDescent="0.25">
      <c r="A1743" t="s">
        <v>6820</v>
      </c>
      <c r="B1743" t="s">
        <v>1628</v>
      </c>
    </row>
    <row r="1744" spans="1:2" x14ac:dyDescent="0.25">
      <c r="A1744" t="s">
        <v>6821</v>
      </c>
      <c r="B1744" t="s">
        <v>4948</v>
      </c>
    </row>
    <row r="1745" spans="1:2" x14ac:dyDescent="0.25">
      <c r="A1745" t="s">
        <v>6822</v>
      </c>
      <c r="B1745" t="s">
        <v>1629</v>
      </c>
    </row>
    <row r="1746" spans="1:2" x14ac:dyDescent="0.25">
      <c r="A1746" t="s">
        <v>6823</v>
      </c>
      <c r="B1746" t="s">
        <v>1630</v>
      </c>
    </row>
    <row r="1747" spans="1:2" x14ac:dyDescent="0.25">
      <c r="A1747" t="s">
        <v>6824</v>
      </c>
      <c r="B1747" t="s">
        <v>1631</v>
      </c>
    </row>
    <row r="1748" spans="1:2" x14ac:dyDescent="0.25">
      <c r="A1748" t="s">
        <v>6825</v>
      </c>
      <c r="B1748" t="s">
        <v>1632</v>
      </c>
    </row>
    <row r="1749" spans="1:2" x14ac:dyDescent="0.25">
      <c r="A1749" t="s">
        <v>6826</v>
      </c>
      <c r="B1749" t="s">
        <v>1633</v>
      </c>
    </row>
    <row r="1750" spans="1:2" x14ac:dyDescent="0.25">
      <c r="A1750" t="s">
        <v>6827</v>
      </c>
      <c r="B1750" t="s">
        <v>1634</v>
      </c>
    </row>
    <row r="1751" spans="1:2" x14ac:dyDescent="0.25">
      <c r="A1751" t="s">
        <v>6828</v>
      </c>
      <c r="B1751" t="s">
        <v>1635</v>
      </c>
    </row>
    <row r="1752" spans="1:2" x14ac:dyDescent="0.25">
      <c r="A1752" t="s">
        <v>6829</v>
      </c>
      <c r="B1752" t="s">
        <v>1636</v>
      </c>
    </row>
    <row r="1753" spans="1:2" x14ac:dyDescent="0.25">
      <c r="A1753" t="s">
        <v>6830</v>
      </c>
      <c r="B1753" t="s">
        <v>6831</v>
      </c>
    </row>
    <row r="1754" spans="1:2" x14ac:dyDescent="0.25">
      <c r="A1754" t="s">
        <v>6832</v>
      </c>
      <c r="B1754" t="s">
        <v>1637</v>
      </c>
    </row>
    <row r="1755" spans="1:2" x14ac:dyDescent="0.25">
      <c r="A1755" t="s">
        <v>6833</v>
      </c>
      <c r="B1755" t="s">
        <v>1638</v>
      </c>
    </row>
    <row r="1756" spans="1:2" x14ac:dyDescent="0.25">
      <c r="A1756" t="s">
        <v>6834</v>
      </c>
      <c r="B1756" t="s">
        <v>1639</v>
      </c>
    </row>
    <row r="1757" spans="1:2" x14ac:dyDescent="0.25">
      <c r="A1757" t="s">
        <v>6835</v>
      </c>
      <c r="B1757" t="s">
        <v>1640</v>
      </c>
    </row>
    <row r="1758" spans="1:2" x14ac:dyDescent="0.25">
      <c r="A1758" t="s">
        <v>6836</v>
      </c>
      <c r="B1758" t="s">
        <v>4949</v>
      </c>
    </row>
    <row r="1759" spans="1:2" x14ac:dyDescent="0.25">
      <c r="A1759" t="s">
        <v>6837</v>
      </c>
      <c r="B1759" t="s">
        <v>4950</v>
      </c>
    </row>
    <row r="1760" spans="1:2" x14ac:dyDescent="0.25">
      <c r="A1760" t="s">
        <v>6838</v>
      </c>
      <c r="B1760" t="s">
        <v>4951</v>
      </c>
    </row>
    <row r="1761" spans="1:2" x14ac:dyDescent="0.25">
      <c r="A1761" t="s">
        <v>6839</v>
      </c>
      <c r="B1761" t="s">
        <v>4952</v>
      </c>
    </row>
    <row r="1762" spans="1:2" x14ac:dyDescent="0.25">
      <c r="A1762" t="s">
        <v>6840</v>
      </c>
      <c r="B1762" t="s">
        <v>4953</v>
      </c>
    </row>
    <row r="1763" spans="1:2" x14ac:dyDescent="0.25">
      <c r="A1763" t="s">
        <v>6841</v>
      </c>
      <c r="B1763" t="s">
        <v>4954</v>
      </c>
    </row>
    <row r="1764" spans="1:2" x14ac:dyDescent="0.25">
      <c r="A1764" t="s">
        <v>6842</v>
      </c>
      <c r="B1764" t="s">
        <v>4955</v>
      </c>
    </row>
    <row r="1765" spans="1:2" x14ac:dyDescent="0.25">
      <c r="A1765" t="s">
        <v>6843</v>
      </c>
      <c r="B1765" t="s">
        <v>4987</v>
      </c>
    </row>
    <row r="1766" spans="1:2" x14ac:dyDescent="0.25">
      <c r="A1766" t="s">
        <v>6844</v>
      </c>
      <c r="B1766" t="s">
        <v>4988</v>
      </c>
    </row>
    <row r="1767" spans="1:2" x14ac:dyDescent="0.25">
      <c r="A1767" t="s">
        <v>6845</v>
      </c>
      <c r="B1767" t="s">
        <v>4989</v>
      </c>
    </row>
    <row r="1768" spans="1:2" x14ac:dyDescent="0.25">
      <c r="A1768" t="s">
        <v>6846</v>
      </c>
      <c r="B1768" t="s">
        <v>4990</v>
      </c>
    </row>
    <row r="1769" spans="1:2" x14ac:dyDescent="0.25">
      <c r="A1769" t="s">
        <v>6847</v>
      </c>
      <c r="B1769" t="s">
        <v>4991</v>
      </c>
    </row>
    <row r="1770" spans="1:2" x14ac:dyDescent="0.25">
      <c r="A1770" t="s">
        <v>6848</v>
      </c>
      <c r="B1770" t="s">
        <v>5020</v>
      </c>
    </row>
    <row r="1771" spans="1:2" x14ac:dyDescent="0.25">
      <c r="A1771" t="s">
        <v>6849</v>
      </c>
      <c r="B1771" t="s">
        <v>6850</v>
      </c>
    </row>
    <row r="1772" spans="1:2" x14ac:dyDescent="0.25">
      <c r="A1772" t="s">
        <v>6851</v>
      </c>
      <c r="B1772" t="s">
        <v>6852</v>
      </c>
    </row>
    <row r="1773" spans="1:2" x14ac:dyDescent="0.25">
      <c r="A1773" t="s">
        <v>6853</v>
      </c>
      <c r="B1773" t="s">
        <v>6854</v>
      </c>
    </row>
    <row r="1774" spans="1:2" x14ac:dyDescent="0.25">
      <c r="A1774" t="s">
        <v>6855</v>
      </c>
      <c r="B1774" t="s">
        <v>6856</v>
      </c>
    </row>
    <row r="1775" spans="1:2" x14ac:dyDescent="0.25">
      <c r="A1775" t="s">
        <v>6857</v>
      </c>
      <c r="B1775" t="s">
        <v>6858</v>
      </c>
    </row>
    <row r="1776" spans="1:2" x14ac:dyDescent="0.25">
      <c r="A1776" t="s">
        <v>6859</v>
      </c>
      <c r="B1776" t="s">
        <v>6860</v>
      </c>
    </row>
    <row r="1777" spans="1:2" x14ac:dyDescent="0.25">
      <c r="A1777" t="s">
        <v>6861</v>
      </c>
      <c r="B1777" t="s">
        <v>4919</v>
      </c>
    </row>
    <row r="1778" spans="1:2" x14ac:dyDescent="0.25">
      <c r="A1778" t="s">
        <v>6862</v>
      </c>
      <c r="B1778" t="s">
        <v>4920</v>
      </c>
    </row>
    <row r="1779" spans="1:2" x14ac:dyDescent="0.25">
      <c r="A1779" t="s">
        <v>6863</v>
      </c>
      <c r="B1779" t="s">
        <v>4921</v>
      </c>
    </row>
    <row r="1780" spans="1:2" x14ac:dyDescent="0.25">
      <c r="A1780" t="s">
        <v>6864</v>
      </c>
      <c r="B1780" t="s">
        <v>1641</v>
      </c>
    </row>
    <row r="1781" spans="1:2" x14ac:dyDescent="0.25">
      <c r="A1781" t="s">
        <v>6865</v>
      </c>
      <c r="B1781" t="s">
        <v>1642</v>
      </c>
    </row>
    <row r="1782" spans="1:2" x14ac:dyDescent="0.25">
      <c r="A1782" t="s">
        <v>6866</v>
      </c>
      <c r="B1782" t="s">
        <v>1643</v>
      </c>
    </row>
    <row r="1783" spans="1:2" x14ac:dyDescent="0.25">
      <c r="A1783" t="s">
        <v>6867</v>
      </c>
      <c r="B1783" t="s">
        <v>1644</v>
      </c>
    </row>
    <row r="1784" spans="1:2" x14ac:dyDescent="0.25">
      <c r="A1784" t="s">
        <v>6868</v>
      </c>
      <c r="B1784" t="s">
        <v>1645</v>
      </c>
    </row>
    <row r="1785" spans="1:2" x14ac:dyDescent="0.25">
      <c r="A1785" t="s">
        <v>6869</v>
      </c>
      <c r="B1785" t="s">
        <v>1646</v>
      </c>
    </row>
    <row r="1786" spans="1:2" x14ac:dyDescent="0.25">
      <c r="A1786" t="s">
        <v>6870</v>
      </c>
      <c r="B1786" t="s">
        <v>1647</v>
      </c>
    </row>
    <row r="1787" spans="1:2" x14ac:dyDescent="0.25">
      <c r="A1787" t="s">
        <v>6871</v>
      </c>
      <c r="B1787" t="s">
        <v>1648</v>
      </c>
    </row>
    <row r="1788" spans="1:2" x14ac:dyDescent="0.25">
      <c r="A1788" t="s">
        <v>6872</v>
      </c>
      <c r="B1788" t="s">
        <v>1649</v>
      </c>
    </row>
    <row r="1789" spans="1:2" x14ac:dyDescent="0.25">
      <c r="A1789" t="s">
        <v>6873</v>
      </c>
      <c r="B1789" t="s">
        <v>1650</v>
      </c>
    </row>
    <row r="1790" spans="1:2" x14ac:dyDescent="0.25">
      <c r="A1790" t="s">
        <v>6874</v>
      </c>
      <c r="B1790" t="s">
        <v>1651</v>
      </c>
    </row>
    <row r="1791" spans="1:2" x14ac:dyDescent="0.25">
      <c r="A1791" t="s">
        <v>6875</v>
      </c>
      <c r="B1791" t="s">
        <v>1652</v>
      </c>
    </row>
    <row r="1792" spans="1:2" x14ac:dyDescent="0.25">
      <c r="A1792" t="s">
        <v>6876</v>
      </c>
      <c r="B1792" t="s">
        <v>1286</v>
      </c>
    </row>
    <row r="1793" spans="1:2" x14ac:dyDescent="0.25">
      <c r="A1793" t="s">
        <v>6877</v>
      </c>
      <c r="B1793" t="s">
        <v>1653</v>
      </c>
    </row>
    <row r="1794" spans="1:2" x14ac:dyDescent="0.25">
      <c r="A1794" t="s">
        <v>6878</v>
      </c>
      <c r="B1794" t="s">
        <v>1654</v>
      </c>
    </row>
    <row r="1795" spans="1:2" x14ac:dyDescent="0.25">
      <c r="A1795" t="s">
        <v>6879</v>
      </c>
      <c r="B1795" t="s">
        <v>1655</v>
      </c>
    </row>
    <row r="1796" spans="1:2" x14ac:dyDescent="0.25">
      <c r="A1796" t="s">
        <v>6880</v>
      </c>
      <c r="B1796" t="s">
        <v>5021</v>
      </c>
    </row>
    <row r="1797" spans="1:2" x14ac:dyDescent="0.25">
      <c r="A1797" t="s">
        <v>6881</v>
      </c>
      <c r="B1797" t="s">
        <v>1656</v>
      </c>
    </row>
    <row r="1798" spans="1:2" x14ac:dyDescent="0.25">
      <c r="A1798" t="s">
        <v>6882</v>
      </c>
      <c r="B1798" t="s">
        <v>1657</v>
      </c>
    </row>
    <row r="1799" spans="1:2" x14ac:dyDescent="0.25">
      <c r="A1799" t="s">
        <v>6883</v>
      </c>
      <c r="B1799" t="s">
        <v>1658</v>
      </c>
    </row>
    <row r="1800" spans="1:2" x14ac:dyDescent="0.25">
      <c r="A1800" t="s">
        <v>6884</v>
      </c>
      <c r="B1800" t="s">
        <v>4956</v>
      </c>
    </row>
    <row r="1801" spans="1:2" x14ac:dyDescent="0.25">
      <c r="A1801" t="s">
        <v>6885</v>
      </c>
      <c r="B1801" t="s">
        <v>1658</v>
      </c>
    </row>
    <row r="1802" spans="1:2" x14ac:dyDescent="0.25">
      <c r="A1802" t="s">
        <v>6886</v>
      </c>
      <c r="B1802" t="s">
        <v>1659</v>
      </c>
    </row>
    <row r="1803" spans="1:2" x14ac:dyDescent="0.25">
      <c r="A1803" t="s">
        <v>6887</v>
      </c>
      <c r="B1803" t="s">
        <v>1660</v>
      </c>
    </row>
    <row r="1804" spans="1:2" x14ac:dyDescent="0.25">
      <c r="A1804" t="s">
        <v>6888</v>
      </c>
      <c r="B1804" t="s">
        <v>1661</v>
      </c>
    </row>
    <row r="1805" spans="1:2" x14ac:dyDescent="0.25">
      <c r="A1805" t="s">
        <v>6889</v>
      </c>
      <c r="B1805" t="s">
        <v>1662</v>
      </c>
    </row>
    <row r="1806" spans="1:2" x14ac:dyDescent="0.25">
      <c r="A1806" t="s">
        <v>6890</v>
      </c>
      <c r="B1806" t="s">
        <v>1663</v>
      </c>
    </row>
    <row r="1807" spans="1:2" x14ac:dyDescent="0.25">
      <c r="A1807" t="s">
        <v>6891</v>
      </c>
      <c r="B1807" t="s">
        <v>1664</v>
      </c>
    </row>
    <row r="1808" spans="1:2" x14ac:dyDescent="0.25">
      <c r="A1808" t="s">
        <v>6892</v>
      </c>
      <c r="B1808" t="s">
        <v>1665</v>
      </c>
    </row>
    <row r="1809" spans="1:2" x14ac:dyDescent="0.25">
      <c r="A1809" t="s">
        <v>6893</v>
      </c>
      <c r="B1809" t="s">
        <v>1666</v>
      </c>
    </row>
    <row r="1810" spans="1:2" x14ac:dyDescent="0.25">
      <c r="A1810" t="s">
        <v>6894</v>
      </c>
      <c r="B1810" t="s">
        <v>1667</v>
      </c>
    </row>
    <row r="1811" spans="1:2" x14ac:dyDescent="0.25">
      <c r="A1811" t="s">
        <v>6895</v>
      </c>
      <c r="B1811" t="s">
        <v>1668</v>
      </c>
    </row>
    <row r="1812" spans="1:2" x14ac:dyDescent="0.25">
      <c r="A1812" t="s">
        <v>6896</v>
      </c>
      <c r="B1812" t="s">
        <v>1669</v>
      </c>
    </row>
    <row r="1813" spans="1:2" x14ac:dyDescent="0.25">
      <c r="A1813" t="s">
        <v>6897</v>
      </c>
      <c r="B1813" t="s">
        <v>1670</v>
      </c>
    </row>
    <row r="1814" spans="1:2" x14ac:dyDescent="0.25">
      <c r="A1814" t="s">
        <v>6898</v>
      </c>
      <c r="B1814" t="s">
        <v>1671</v>
      </c>
    </row>
    <row r="1815" spans="1:2" x14ac:dyDescent="0.25">
      <c r="A1815" t="s">
        <v>6899</v>
      </c>
      <c r="B1815" t="s">
        <v>1672</v>
      </c>
    </row>
    <row r="1816" spans="1:2" x14ac:dyDescent="0.25">
      <c r="A1816" t="s">
        <v>6900</v>
      </c>
      <c r="B1816" t="s">
        <v>1673</v>
      </c>
    </row>
    <row r="1817" spans="1:2" x14ac:dyDescent="0.25">
      <c r="A1817" t="s">
        <v>6901</v>
      </c>
      <c r="B1817" t="s">
        <v>1674</v>
      </c>
    </row>
    <row r="1818" spans="1:2" x14ac:dyDescent="0.25">
      <c r="A1818" t="s">
        <v>6902</v>
      </c>
      <c r="B1818" t="s">
        <v>1675</v>
      </c>
    </row>
    <row r="1819" spans="1:2" x14ac:dyDescent="0.25">
      <c r="A1819" t="s">
        <v>6903</v>
      </c>
      <c r="B1819" t="s">
        <v>1676</v>
      </c>
    </row>
    <row r="1820" spans="1:2" x14ac:dyDescent="0.25">
      <c r="A1820" t="s">
        <v>6904</v>
      </c>
      <c r="B1820" t="s">
        <v>1677</v>
      </c>
    </row>
    <row r="1821" spans="1:2" x14ac:dyDescent="0.25">
      <c r="A1821" t="s">
        <v>6905</v>
      </c>
      <c r="B1821" t="s">
        <v>1678</v>
      </c>
    </row>
    <row r="1822" spans="1:2" x14ac:dyDescent="0.25">
      <c r="A1822" t="s">
        <v>6906</v>
      </c>
      <c r="B1822" t="s">
        <v>1679</v>
      </c>
    </row>
    <row r="1823" spans="1:2" x14ac:dyDescent="0.25">
      <c r="A1823" t="s">
        <v>6907</v>
      </c>
      <c r="B1823" t="s">
        <v>1680</v>
      </c>
    </row>
    <row r="1824" spans="1:2" x14ac:dyDescent="0.25">
      <c r="A1824" t="s">
        <v>6908</v>
      </c>
      <c r="B1824" t="s">
        <v>1681</v>
      </c>
    </row>
    <row r="1825" spans="1:2" x14ac:dyDescent="0.25">
      <c r="A1825" t="s">
        <v>6909</v>
      </c>
      <c r="B1825" t="s">
        <v>1682</v>
      </c>
    </row>
    <row r="1826" spans="1:2" x14ac:dyDescent="0.25">
      <c r="A1826" t="s">
        <v>6910</v>
      </c>
      <c r="B1826" t="s">
        <v>1683</v>
      </c>
    </row>
    <row r="1827" spans="1:2" x14ac:dyDescent="0.25">
      <c r="A1827" t="s">
        <v>6911</v>
      </c>
      <c r="B1827" t="s">
        <v>1684</v>
      </c>
    </row>
    <row r="1828" spans="1:2" x14ac:dyDescent="0.25">
      <c r="A1828" t="s">
        <v>6912</v>
      </c>
      <c r="B1828" t="s">
        <v>1685</v>
      </c>
    </row>
    <row r="1829" spans="1:2" x14ac:dyDescent="0.25">
      <c r="A1829" t="s">
        <v>6913</v>
      </c>
      <c r="B1829" t="s">
        <v>1686</v>
      </c>
    </row>
    <row r="1830" spans="1:2" x14ac:dyDescent="0.25">
      <c r="A1830" t="s">
        <v>6914</v>
      </c>
      <c r="B1830" t="s">
        <v>1687</v>
      </c>
    </row>
    <row r="1831" spans="1:2" x14ac:dyDescent="0.25">
      <c r="A1831" t="s">
        <v>6915</v>
      </c>
      <c r="B1831" t="s">
        <v>1688</v>
      </c>
    </row>
    <row r="1832" spans="1:2" x14ac:dyDescent="0.25">
      <c r="A1832" t="s">
        <v>6916</v>
      </c>
      <c r="B1832" t="s">
        <v>1689</v>
      </c>
    </row>
    <row r="1833" spans="1:2" x14ac:dyDescent="0.25">
      <c r="A1833" t="s">
        <v>6917</v>
      </c>
      <c r="B1833" t="s">
        <v>1690</v>
      </c>
    </row>
    <row r="1834" spans="1:2" x14ac:dyDescent="0.25">
      <c r="A1834" t="s">
        <v>6918</v>
      </c>
      <c r="B1834" t="s">
        <v>1691</v>
      </c>
    </row>
    <row r="1835" spans="1:2" x14ac:dyDescent="0.25">
      <c r="A1835" t="s">
        <v>6919</v>
      </c>
      <c r="B1835" t="s">
        <v>1692</v>
      </c>
    </row>
    <row r="1836" spans="1:2" x14ac:dyDescent="0.25">
      <c r="A1836" t="s">
        <v>6920</v>
      </c>
      <c r="B1836" t="s">
        <v>1693</v>
      </c>
    </row>
    <row r="1837" spans="1:2" x14ac:dyDescent="0.25">
      <c r="A1837" t="s">
        <v>6921</v>
      </c>
      <c r="B1837" t="s">
        <v>1694</v>
      </c>
    </row>
    <row r="1838" spans="1:2" x14ac:dyDescent="0.25">
      <c r="A1838" t="s">
        <v>6922</v>
      </c>
      <c r="B1838" t="s">
        <v>1695</v>
      </c>
    </row>
    <row r="1839" spans="1:2" x14ac:dyDescent="0.25">
      <c r="A1839" t="s">
        <v>6923</v>
      </c>
      <c r="B1839" t="s">
        <v>1696</v>
      </c>
    </row>
    <row r="1840" spans="1:2" x14ac:dyDescent="0.25">
      <c r="A1840" t="s">
        <v>6924</v>
      </c>
      <c r="B1840" t="s">
        <v>1697</v>
      </c>
    </row>
    <row r="1841" spans="1:2" x14ac:dyDescent="0.25">
      <c r="A1841" t="s">
        <v>6925</v>
      </c>
      <c r="B1841" t="s">
        <v>1698</v>
      </c>
    </row>
    <row r="1842" spans="1:2" x14ac:dyDescent="0.25">
      <c r="A1842" t="s">
        <v>6926</v>
      </c>
      <c r="B1842" t="s">
        <v>4922</v>
      </c>
    </row>
    <row r="1843" spans="1:2" x14ac:dyDescent="0.25">
      <c r="A1843" t="s">
        <v>6927</v>
      </c>
      <c r="B1843" t="s">
        <v>4923</v>
      </c>
    </row>
    <row r="1844" spans="1:2" x14ac:dyDescent="0.25">
      <c r="A1844" t="s">
        <v>6928</v>
      </c>
      <c r="B1844" t="s">
        <v>1699</v>
      </c>
    </row>
    <row r="1845" spans="1:2" x14ac:dyDescent="0.25">
      <c r="A1845" t="s">
        <v>6929</v>
      </c>
      <c r="B1845" t="s">
        <v>1700</v>
      </c>
    </row>
    <row r="1846" spans="1:2" x14ac:dyDescent="0.25">
      <c r="A1846" t="s">
        <v>6930</v>
      </c>
      <c r="B1846" t="s">
        <v>1701</v>
      </c>
    </row>
    <row r="1847" spans="1:2" x14ac:dyDescent="0.25">
      <c r="A1847" t="s">
        <v>6931</v>
      </c>
      <c r="B1847" t="s">
        <v>1702</v>
      </c>
    </row>
    <row r="1848" spans="1:2" x14ac:dyDescent="0.25">
      <c r="A1848" t="s">
        <v>6932</v>
      </c>
      <c r="B1848" t="s">
        <v>1703</v>
      </c>
    </row>
    <row r="1849" spans="1:2" x14ac:dyDescent="0.25">
      <c r="A1849" t="s">
        <v>6933</v>
      </c>
      <c r="B1849" t="s">
        <v>1704</v>
      </c>
    </row>
    <row r="1850" spans="1:2" x14ac:dyDescent="0.25">
      <c r="A1850" t="s">
        <v>6934</v>
      </c>
      <c r="B1850" t="s">
        <v>1705</v>
      </c>
    </row>
    <row r="1851" spans="1:2" x14ac:dyDescent="0.25">
      <c r="A1851" t="s">
        <v>6935</v>
      </c>
      <c r="B1851" t="s">
        <v>1706</v>
      </c>
    </row>
    <row r="1852" spans="1:2" x14ac:dyDescent="0.25">
      <c r="A1852" t="s">
        <v>6936</v>
      </c>
      <c r="B1852" t="s">
        <v>1707</v>
      </c>
    </row>
    <row r="1853" spans="1:2" x14ac:dyDescent="0.25">
      <c r="A1853" t="s">
        <v>6937</v>
      </c>
      <c r="B1853" t="s">
        <v>1708</v>
      </c>
    </row>
    <row r="1854" spans="1:2" x14ac:dyDescent="0.25">
      <c r="A1854" t="s">
        <v>6938</v>
      </c>
      <c r="B1854" t="s">
        <v>1709</v>
      </c>
    </row>
    <row r="1855" spans="1:2" x14ac:dyDescent="0.25">
      <c r="A1855" t="s">
        <v>6939</v>
      </c>
      <c r="B1855" t="s">
        <v>1710</v>
      </c>
    </row>
    <row r="1856" spans="1:2" x14ac:dyDescent="0.25">
      <c r="A1856" t="s">
        <v>6940</v>
      </c>
      <c r="B1856" t="s">
        <v>1711</v>
      </c>
    </row>
    <row r="1857" spans="1:2" x14ac:dyDescent="0.25">
      <c r="A1857" t="s">
        <v>6941</v>
      </c>
      <c r="B1857" t="s">
        <v>1712</v>
      </c>
    </row>
    <row r="1858" spans="1:2" x14ac:dyDescent="0.25">
      <c r="A1858" t="s">
        <v>6942</v>
      </c>
      <c r="B1858" t="s">
        <v>1713</v>
      </c>
    </row>
    <row r="1859" spans="1:2" x14ac:dyDescent="0.25">
      <c r="A1859" t="s">
        <v>6943</v>
      </c>
      <c r="B1859" t="s">
        <v>1714</v>
      </c>
    </row>
    <row r="1860" spans="1:2" x14ac:dyDescent="0.25">
      <c r="A1860" t="s">
        <v>6944</v>
      </c>
      <c r="B1860" t="s">
        <v>1715</v>
      </c>
    </row>
    <row r="1861" spans="1:2" x14ac:dyDescent="0.25">
      <c r="A1861" t="s">
        <v>6945</v>
      </c>
      <c r="B1861" t="s">
        <v>1716</v>
      </c>
    </row>
    <row r="1862" spans="1:2" x14ac:dyDescent="0.25">
      <c r="A1862" t="s">
        <v>6946</v>
      </c>
      <c r="B1862" t="s">
        <v>1717</v>
      </c>
    </row>
    <row r="1863" spans="1:2" x14ac:dyDescent="0.25">
      <c r="A1863" t="s">
        <v>6947</v>
      </c>
      <c r="B1863" t="s">
        <v>1718</v>
      </c>
    </row>
    <row r="1864" spans="1:2" x14ac:dyDescent="0.25">
      <c r="A1864" t="s">
        <v>6948</v>
      </c>
      <c r="B1864" t="s">
        <v>1719</v>
      </c>
    </row>
    <row r="1865" spans="1:2" x14ac:dyDescent="0.25">
      <c r="A1865" t="s">
        <v>6949</v>
      </c>
      <c r="B1865" t="s">
        <v>1720</v>
      </c>
    </row>
    <row r="1866" spans="1:2" x14ac:dyDescent="0.25">
      <c r="A1866" t="s">
        <v>6950</v>
      </c>
      <c r="B1866" t="s">
        <v>4924</v>
      </c>
    </row>
    <row r="1867" spans="1:2" x14ac:dyDescent="0.25">
      <c r="A1867" t="s">
        <v>6951</v>
      </c>
      <c r="B1867" t="s">
        <v>1721</v>
      </c>
    </row>
    <row r="1868" spans="1:2" x14ac:dyDescent="0.25">
      <c r="A1868" t="s">
        <v>6952</v>
      </c>
      <c r="B1868" t="s">
        <v>1722</v>
      </c>
    </row>
    <row r="1869" spans="1:2" x14ac:dyDescent="0.25">
      <c r="A1869" t="s">
        <v>6953</v>
      </c>
      <c r="B1869" t="s">
        <v>4992</v>
      </c>
    </row>
    <row r="1870" spans="1:2" x14ac:dyDescent="0.25">
      <c r="A1870" t="s">
        <v>6954</v>
      </c>
      <c r="B1870" t="s">
        <v>1723</v>
      </c>
    </row>
    <row r="1871" spans="1:2" x14ac:dyDescent="0.25">
      <c r="A1871" t="s">
        <v>6955</v>
      </c>
      <c r="B1871" t="s">
        <v>4957</v>
      </c>
    </row>
    <row r="1872" spans="1:2" x14ac:dyDescent="0.25">
      <c r="A1872" t="s">
        <v>6956</v>
      </c>
      <c r="B1872" t="s">
        <v>5022</v>
      </c>
    </row>
    <row r="1873" spans="1:2" x14ac:dyDescent="0.25">
      <c r="A1873" t="s">
        <v>6957</v>
      </c>
      <c r="B1873" t="s">
        <v>1724</v>
      </c>
    </row>
    <row r="1874" spans="1:2" x14ac:dyDescent="0.25">
      <c r="A1874" t="s">
        <v>6958</v>
      </c>
      <c r="B1874" t="s">
        <v>5023</v>
      </c>
    </row>
    <row r="1875" spans="1:2" x14ac:dyDescent="0.25">
      <c r="A1875" t="s">
        <v>6959</v>
      </c>
      <c r="B1875" t="s">
        <v>6960</v>
      </c>
    </row>
    <row r="1876" spans="1:2" x14ac:dyDescent="0.25">
      <c r="A1876" t="s">
        <v>6961</v>
      </c>
      <c r="B1876" t="s">
        <v>1725</v>
      </c>
    </row>
    <row r="1877" spans="1:2" x14ac:dyDescent="0.25">
      <c r="A1877" t="s">
        <v>6962</v>
      </c>
      <c r="B1877" t="s">
        <v>1726</v>
      </c>
    </row>
    <row r="1878" spans="1:2" x14ac:dyDescent="0.25">
      <c r="A1878" t="s">
        <v>6963</v>
      </c>
      <c r="B1878" t="s">
        <v>1727</v>
      </c>
    </row>
    <row r="1879" spans="1:2" x14ac:dyDescent="0.25">
      <c r="A1879" t="s">
        <v>6964</v>
      </c>
      <c r="B1879" t="s">
        <v>1728</v>
      </c>
    </row>
    <row r="1880" spans="1:2" x14ac:dyDescent="0.25">
      <c r="A1880" t="s">
        <v>6965</v>
      </c>
      <c r="B1880" t="s">
        <v>1729</v>
      </c>
    </row>
    <row r="1881" spans="1:2" x14ac:dyDescent="0.25">
      <c r="A1881" t="s">
        <v>6966</v>
      </c>
      <c r="B1881" t="s">
        <v>1730</v>
      </c>
    </row>
    <row r="1882" spans="1:2" x14ac:dyDescent="0.25">
      <c r="A1882" t="s">
        <v>6967</v>
      </c>
      <c r="B1882" t="s">
        <v>1731</v>
      </c>
    </row>
    <row r="1883" spans="1:2" x14ac:dyDescent="0.25">
      <c r="A1883" t="s">
        <v>6968</v>
      </c>
      <c r="B1883" t="s">
        <v>1732</v>
      </c>
    </row>
    <row r="1884" spans="1:2" x14ac:dyDescent="0.25">
      <c r="A1884" t="s">
        <v>6969</v>
      </c>
      <c r="B1884" t="s">
        <v>1733</v>
      </c>
    </row>
    <row r="1885" spans="1:2" x14ac:dyDescent="0.25">
      <c r="A1885" t="s">
        <v>6970</v>
      </c>
      <c r="B1885" t="s">
        <v>1734</v>
      </c>
    </row>
    <row r="1886" spans="1:2" x14ac:dyDescent="0.25">
      <c r="A1886" t="s">
        <v>6971</v>
      </c>
      <c r="B1886" t="s">
        <v>1735</v>
      </c>
    </row>
    <row r="1887" spans="1:2" x14ac:dyDescent="0.25">
      <c r="A1887" t="s">
        <v>6972</v>
      </c>
      <c r="B1887" t="s">
        <v>1736</v>
      </c>
    </row>
    <row r="1888" spans="1:2" x14ac:dyDescent="0.25">
      <c r="A1888" t="s">
        <v>6973</v>
      </c>
      <c r="B1888" t="s">
        <v>1737</v>
      </c>
    </row>
    <row r="1889" spans="1:2" x14ac:dyDescent="0.25">
      <c r="A1889" t="s">
        <v>6974</v>
      </c>
      <c r="B1889" t="s">
        <v>1738</v>
      </c>
    </row>
    <row r="1890" spans="1:2" x14ac:dyDescent="0.25">
      <c r="A1890" t="s">
        <v>6975</v>
      </c>
      <c r="B1890" t="s">
        <v>1739</v>
      </c>
    </row>
    <row r="1891" spans="1:2" x14ac:dyDescent="0.25">
      <c r="A1891" t="s">
        <v>6976</v>
      </c>
      <c r="B1891" t="s">
        <v>1740</v>
      </c>
    </row>
    <row r="1892" spans="1:2" x14ac:dyDescent="0.25">
      <c r="A1892" t="s">
        <v>6977</v>
      </c>
      <c r="B1892" t="s">
        <v>1741</v>
      </c>
    </row>
    <row r="1893" spans="1:2" x14ac:dyDescent="0.25">
      <c r="A1893" t="s">
        <v>6978</v>
      </c>
      <c r="B1893" t="s">
        <v>1742</v>
      </c>
    </row>
    <row r="1894" spans="1:2" x14ac:dyDescent="0.25">
      <c r="A1894" t="s">
        <v>6979</v>
      </c>
      <c r="B1894" t="s">
        <v>1743</v>
      </c>
    </row>
    <row r="1895" spans="1:2" x14ac:dyDescent="0.25">
      <c r="A1895" t="s">
        <v>6980</v>
      </c>
      <c r="B1895" t="s">
        <v>1744</v>
      </c>
    </row>
    <row r="1896" spans="1:2" x14ac:dyDescent="0.25">
      <c r="A1896" t="s">
        <v>6981</v>
      </c>
      <c r="B1896" t="s">
        <v>1745</v>
      </c>
    </row>
    <row r="1897" spans="1:2" x14ac:dyDescent="0.25">
      <c r="A1897" t="s">
        <v>6982</v>
      </c>
      <c r="B1897" t="s">
        <v>1746</v>
      </c>
    </row>
    <row r="1898" spans="1:2" x14ac:dyDescent="0.25">
      <c r="A1898" t="s">
        <v>6983</v>
      </c>
      <c r="B1898" t="s">
        <v>1747</v>
      </c>
    </row>
    <row r="1899" spans="1:2" x14ac:dyDescent="0.25">
      <c r="A1899" t="s">
        <v>6984</v>
      </c>
      <c r="B1899" t="s">
        <v>1748</v>
      </c>
    </row>
    <row r="1900" spans="1:2" x14ac:dyDescent="0.25">
      <c r="A1900" t="s">
        <v>6985</v>
      </c>
      <c r="B1900" t="s">
        <v>1749</v>
      </c>
    </row>
    <row r="1901" spans="1:2" x14ac:dyDescent="0.25">
      <c r="A1901" t="s">
        <v>6986</v>
      </c>
      <c r="B1901" t="s">
        <v>1750</v>
      </c>
    </row>
    <row r="1902" spans="1:2" x14ac:dyDescent="0.25">
      <c r="A1902" t="s">
        <v>6987</v>
      </c>
      <c r="B1902" t="s">
        <v>1751</v>
      </c>
    </row>
    <row r="1903" spans="1:2" x14ac:dyDescent="0.25">
      <c r="A1903" t="s">
        <v>6988</v>
      </c>
      <c r="B1903" t="s">
        <v>1752</v>
      </c>
    </row>
    <row r="1904" spans="1:2" x14ac:dyDescent="0.25">
      <c r="A1904" t="s">
        <v>6989</v>
      </c>
      <c r="B1904" t="s">
        <v>1753</v>
      </c>
    </row>
    <row r="1905" spans="1:2" x14ac:dyDescent="0.25">
      <c r="A1905" t="s">
        <v>6990</v>
      </c>
      <c r="B1905" t="s">
        <v>1754</v>
      </c>
    </row>
    <row r="1906" spans="1:2" x14ac:dyDescent="0.25">
      <c r="A1906" t="s">
        <v>6991</v>
      </c>
      <c r="B1906" t="s">
        <v>1755</v>
      </c>
    </row>
    <row r="1907" spans="1:2" x14ac:dyDescent="0.25">
      <c r="A1907" t="s">
        <v>6992</v>
      </c>
      <c r="B1907" t="s">
        <v>1756</v>
      </c>
    </row>
    <row r="1908" spans="1:2" x14ac:dyDescent="0.25">
      <c r="A1908" t="s">
        <v>6993</v>
      </c>
      <c r="B1908" t="s">
        <v>1757</v>
      </c>
    </row>
    <row r="1909" spans="1:2" x14ac:dyDescent="0.25">
      <c r="A1909" t="s">
        <v>6994</v>
      </c>
      <c r="B1909" t="s">
        <v>1758</v>
      </c>
    </row>
    <row r="1910" spans="1:2" x14ac:dyDescent="0.25">
      <c r="A1910" t="s">
        <v>6995</v>
      </c>
      <c r="B1910" t="s">
        <v>1759</v>
      </c>
    </row>
    <row r="1911" spans="1:2" x14ac:dyDescent="0.25">
      <c r="A1911" t="s">
        <v>6996</v>
      </c>
      <c r="B1911" t="s">
        <v>1760</v>
      </c>
    </row>
    <row r="1912" spans="1:2" x14ac:dyDescent="0.25">
      <c r="A1912" t="s">
        <v>6997</v>
      </c>
      <c r="B1912" t="s">
        <v>1761</v>
      </c>
    </row>
    <row r="1913" spans="1:2" x14ac:dyDescent="0.25">
      <c r="A1913" t="s">
        <v>6998</v>
      </c>
      <c r="B1913" t="s">
        <v>1762</v>
      </c>
    </row>
    <row r="1914" spans="1:2" x14ac:dyDescent="0.25">
      <c r="A1914" t="s">
        <v>6999</v>
      </c>
      <c r="B1914" t="s">
        <v>1763</v>
      </c>
    </row>
    <row r="1915" spans="1:2" x14ac:dyDescent="0.25">
      <c r="A1915" t="s">
        <v>7000</v>
      </c>
      <c r="B1915" t="s">
        <v>1764</v>
      </c>
    </row>
    <row r="1916" spans="1:2" x14ac:dyDescent="0.25">
      <c r="A1916" t="s">
        <v>7001</v>
      </c>
      <c r="B1916" t="s">
        <v>1765</v>
      </c>
    </row>
    <row r="1917" spans="1:2" x14ac:dyDescent="0.25">
      <c r="A1917" t="s">
        <v>7002</v>
      </c>
      <c r="B1917" t="s">
        <v>1766</v>
      </c>
    </row>
    <row r="1918" spans="1:2" x14ac:dyDescent="0.25">
      <c r="A1918" t="s">
        <v>7003</v>
      </c>
      <c r="B1918" t="s">
        <v>1767</v>
      </c>
    </row>
    <row r="1919" spans="1:2" x14ac:dyDescent="0.25">
      <c r="A1919" t="s">
        <v>7004</v>
      </c>
      <c r="B1919" t="s">
        <v>1768</v>
      </c>
    </row>
    <row r="1920" spans="1:2" x14ac:dyDescent="0.25">
      <c r="A1920" t="s">
        <v>7005</v>
      </c>
      <c r="B1920" t="s">
        <v>1769</v>
      </c>
    </row>
    <row r="1921" spans="1:2" x14ac:dyDescent="0.25">
      <c r="A1921" t="s">
        <v>7006</v>
      </c>
      <c r="B1921" t="s">
        <v>1770</v>
      </c>
    </row>
    <row r="1922" spans="1:2" x14ac:dyDescent="0.25">
      <c r="A1922" t="s">
        <v>7007</v>
      </c>
      <c r="B1922" t="s">
        <v>1771</v>
      </c>
    </row>
    <row r="1923" spans="1:2" x14ac:dyDescent="0.25">
      <c r="A1923" t="s">
        <v>7008</v>
      </c>
      <c r="B1923" t="s">
        <v>1772</v>
      </c>
    </row>
    <row r="1924" spans="1:2" x14ac:dyDescent="0.25">
      <c r="A1924" t="s">
        <v>7009</v>
      </c>
      <c r="B1924" t="s">
        <v>1773</v>
      </c>
    </row>
    <row r="1925" spans="1:2" x14ac:dyDescent="0.25">
      <c r="A1925" t="s">
        <v>7010</v>
      </c>
      <c r="B1925" t="s">
        <v>1774</v>
      </c>
    </row>
    <row r="1926" spans="1:2" x14ac:dyDescent="0.25">
      <c r="A1926" t="s">
        <v>7011</v>
      </c>
      <c r="B1926" t="s">
        <v>1775</v>
      </c>
    </row>
    <row r="1927" spans="1:2" x14ac:dyDescent="0.25">
      <c r="A1927" t="s">
        <v>7012</v>
      </c>
      <c r="B1927" t="s">
        <v>1776</v>
      </c>
    </row>
    <row r="1928" spans="1:2" x14ac:dyDescent="0.25">
      <c r="A1928" t="s">
        <v>7013</v>
      </c>
      <c r="B1928" t="s">
        <v>1777</v>
      </c>
    </row>
    <row r="1929" spans="1:2" x14ac:dyDescent="0.25">
      <c r="A1929" t="s">
        <v>7014</v>
      </c>
      <c r="B1929" t="s">
        <v>1778</v>
      </c>
    </row>
    <row r="1930" spans="1:2" x14ac:dyDescent="0.25">
      <c r="A1930" t="s">
        <v>7015</v>
      </c>
      <c r="B1930" t="s">
        <v>1779</v>
      </c>
    </row>
    <row r="1931" spans="1:2" x14ac:dyDescent="0.25">
      <c r="A1931" t="s">
        <v>7016</v>
      </c>
      <c r="B1931" t="s">
        <v>1780</v>
      </c>
    </row>
    <row r="1932" spans="1:2" x14ac:dyDescent="0.25">
      <c r="A1932" t="s">
        <v>7017</v>
      </c>
      <c r="B1932" t="s">
        <v>1781</v>
      </c>
    </row>
    <row r="1933" spans="1:2" x14ac:dyDescent="0.25">
      <c r="A1933" t="s">
        <v>7018</v>
      </c>
      <c r="B1933" t="s">
        <v>1782</v>
      </c>
    </row>
    <row r="1934" spans="1:2" x14ac:dyDescent="0.25">
      <c r="A1934" t="s">
        <v>7019</v>
      </c>
      <c r="B1934" t="s">
        <v>1783</v>
      </c>
    </row>
    <row r="1935" spans="1:2" x14ac:dyDescent="0.25">
      <c r="A1935" t="s">
        <v>7020</v>
      </c>
      <c r="B1935" t="s">
        <v>1784</v>
      </c>
    </row>
    <row r="1936" spans="1:2" x14ac:dyDescent="0.25">
      <c r="A1936" t="s">
        <v>7021</v>
      </c>
      <c r="B1936" t="s">
        <v>1785</v>
      </c>
    </row>
    <row r="1937" spans="1:2" x14ac:dyDescent="0.25">
      <c r="A1937" t="s">
        <v>7022</v>
      </c>
      <c r="B1937" t="s">
        <v>1786</v>
      </c>
    </row>
    <row r="1938" spans="1:2" x14ac:dyDescent="0.25">
      <c r="A1938" t="s">
        <v>7023</v>
      </c>
      <c r="B1938" t="s">
        <v>1787</v>
      </c>
    </row>
    <row r="1939" spans="1:2" x14ac:dyDescent="0.25">
      <c r="A1939" t="s">
        <v>7024</v>
      </c>
      <c r="B1939" t="s">
        <v>1788</v>
      </c>
    </row>
    <row r="1940" spans="1:2" x14ac:dyDescent="0.25">
      <c r="A1940" t="s">
        <v>7025</v>
      </c>
      <c r="B1940" t="s">
        <v>1789</v>
      </c>
    </row>
    <row r="1941" spans="1:2" x14ac:dyDescent="0.25">
      <c r="A1941" t="s">
        <v>7026</v>
      </c>
      <c r="B1941" t="s">
        <v>1790</v>
      </c>
    </row>
    <row r="1942" spans="1:2" x14ac:dyDescent="0.25">
      <c r="A1942" t="s">
        <v>7027</v>
      </c>
      <c r="B1942" t="s">
        <v>1791</v>
      </c>
    </row>
    <row r="1943" spans="1:2" x14ac:dyDescent="0.25">
      <c r="A1943" t="s">
        <v>7028</v>
      </c>
      <c r="B1943" t="s">
        <v>1792</v>
      </c>
    </row>
    <row r="1944" spans="1:2" x14ac:dyDescent="0.25">
      <c r="A1944" t="s">
        <v>7029</v>
      </c>
      <c r="B1944" t="s">
        <v>1777</v>
      </c>
    </row>
    <row r="1945" spans="1:2" x14ac:dyDescent="0.25">
      <c r="A1945" t="s">
        <v>7030</v>
      </c>
      <c r="B1945" t="s">
        <v>1793</v>
      </c>
    </row>
    <row r="1946" spans="1:2" x14ac:dyDescent="0.25">
      <c r="A1946" t="s">
        <v>7031</v>
      </c>
      <c r="B1946" t="s">
        <v>1794</v>
      </c>
    </row>
    <row r="1947" spans="1:2" x14ac:dyDescent="0.25">
      <c r="A1947" t="s">
        <v>7032</v>
      </c>
      <c r="B1947" t="s">
        <v>1795</v>
      </c>
    </row>
    <row r="1948" spans="1:2" x14ac:dyDescent="0.25">
      <c r="A1948" t="s">
        <v>7033</v>
      </c>
      <c r="B1948" t="s">
        <v>1796</v>
      </c>
    </row>
    <row r="1949" spans="1:2" x14ac:dyDescent="0.25">
      <c r="A1949" t="s">
        <v>7034</v>
      </c>
      <c r="B1949" t="s">
        <v>1797</v>
      </c>
    </row>
    <row r="1950" spans="1:2" x14ac:dyDescent="0.25">
      <c r="A1950" t="s">
        <v>7035</v>
      </c>
      <c r="B1950" t="s">
        <v>1798</v>
      </c>
    </row>
    <row r="1951" spans="1:2" x14ac:dyDescent="0.25">
      <c r="A1951" t="s">
        <v>7036</v>
      </c>
      <c r="B1951" t="s">
        <v>1799</v>
      </c>
    </row>
    <row r="1952" spans="1:2" x14ac:dyDescent="0.25">
      <c r="A1952" t="s">
        <v>7037</v>
      </c>
      <c r="B1952" t="s">
        <v>1800</v>
      </c>
    </row>
    <row r="1953" spans="1:2" x14ac:dyDescent="0.25">
      <c r="A1953" t="s">
        <v>7038</v>
      </c>
      <c r="B1953" t="s">
        <v>1801</v>
      </c>
    </row>
    <row r="1954" spans="1:2" x14ac:dyDescent="0.25">
      <c r="A1954" t="s">
        <v>7039</v>
      </c>
      <c r="B1954" t="s">
        <v>1802</v>
      </c>
    </row>
    <row r="1955" spans="1:2" x14ac:dyDescent="0.25">
      <c r="A1955" t="s">
        <v>7040</v>
      </c>
      <c r="B1955" t="s">
        <v>1803</v>
      </c>
    </row>
    <row r="1956" spans="1:2" x14ac:dyDescent="0.25">
      <c r="A1956" t="s">
        <v>7041</v>
      </c>
      <c r="B1956" t="s">
        <v>1804</v>
      </c>
    </row>
    <row r="1957" spans="1:2" x14ac:dyDescent="0.25">
      <c r="A1957" t="s">
        <v>7042</v>
      </c>
      <c r="B1957" t="s">
        <v>1805</v>
      </c>
    </row>
    <row r="1958" spans="1:2" x14ac:dyDescent="0.25">
      <c r="A1958" t="s">
        <v>7043</v>
      </c>
      <c r="B1958" t="s">
        <v>1806</v>
      </c>
    </row>
    <row r="1959" spans="1:2" x14ac:dyDescent="0.25">
      <c r="A1959" t="s">
        <v>7044</v>
      </c>
      <c r="B1959" t="s">
        <v>1807</v>
      </c>
    </row>
    <row r="1960" spans="1:2" x14ac:dyDescent="0.25">
      <c r="A1960" t="s">
        <v>7045</v>
      </c>
      <c r="B1960" t="s">
        <v>1808</v>
      </c>
    </row>
    <row r="1961" spans="1:2" x14ac:dyDescent="0.25">
      <c r="A1961" t="s">
        <v>7046</v>
      </c>
      <c r="B1961" t="s">
        <v>1809</v>
      </c>
    </row>
    <row r="1962" spans="1:2" x14ac:dyDescent="0.25">
      <c r="A1962" t="s">
        <v>7047</v>
      </c>
      <c r="B1962" t="s">
        <v>1810</v>
      </c>
    </row>
    <row r="1963" spans="1:2" x14ac:dyDescent="0.25">
      <c r="A1963" t="s">
        <v>7048</v>
      </c>
      <c r="B1963" t="s">
        <v>1811</v>
      </c>
    </row>
    <row r="1964" spans="1:2" x14ac:dyDescent="0.25">
      <c r="A1964" t="s">
        <v>7049</v>
      </c>
      <c r="B1964" t="s">
        <v>1812</v>
      </c>
    </row>
    <row r="1965" spans="1:2" x14ac:dyDescent="0.25">
      <c r="A1965" t="s">
        <v>7050</v>
      </c>
      <c r="B1965" t="s">
        <v>1813</v>
      </c>
    </row>
    <row r="1966" spans="1:2" x14ac:dyDescent="0.25">
      <c r="A1966" t="s">
        <v>7051</v>
      </c>
      <c r="B1966" t="s">
        <v>1814</v>
      </c>
    </row>
    <row r="1967" spans="1:2" x14ac:dyDescent="0.25">
      <c r="A1967" t="s">
        <v>7052</v>
      </c>
      <c r="B1967" t="s">
        <v>1815</v>
      </c>
    </row>
    <row r="1968" spans="1:2" x14ac:dyDescent="0.25">
      <c r="A1968" t="s">
        <v>7053</v>
      </c>
      <c r="B1968" t="s">
        <v>1816</v>
      </c>
    </row>
    <row r="1969" spans="1:2" x14ac:dyDescent="0.25">
      <c r="A1969" t="s">
        <v>7054</v>
      </c>
      <c r="B1969" t="s">
        <v>1817</v>
      </c>
    </row>
    <row r="1970" spans="1:2" x14ac:dyDescent="0.25">
      <c r="A1970" t="s">
        <v>7055</v>
      </c>
      <c r="B1970" t="s">
        <v>1818</v>
      </c>
    </row>
    <row r="1971" spans="1:2" x14ac:dyDescent="0.25">
      <c r="A1971" t="s">
        <v>7056</v>
      </c>
      <c r="B1971" t="s">
        <v>1819</v>
      </c>
    </row>
    <row r="1972" spans="1:2" x14ac:dyDescent="0.25">
      <c r="A1972" t="s">
        <v>7057</v>
      </c>
      <c r="B1972" t="s">
        <v>1820</v>
      </c>
    </row>
    <row r="1973" spans="1:2" x14ac:dyDescent="0.25">
      <c r="A1973" t="s">
        <v>7058</v>
      </c>
      <c r="B1973" t="s">
        <v>1821</v>
      </c>
    </row>
    <row r="1974" spans="1:2" x14ac:dyDescent="0.25">
      <c r="A1974" t="s">
        <v>7059</v>
      </c>
      <c r="B1974" t="s">
        <v>1822</v>
      </c>
    </row>
    <row r="1975" spans="1:2" x14ac:dyDescent="0.25">
      <c r="A1975" t="s">
        <v>7060</v>
      </c>
      <c r="B1975" t="s">
        <v>1823</v>
      </c>
    </row>
    <row r="1976" spans="1:2" x14ac:dyDescent="0.25">
      <c r="A1976" t="s">
        <v>7061</v>
      </c>
      <c r="B1976" t="s">
        <v>1824</v>
      </c>
    </row>
    <row r="1977" spans="1:2" x14ac:dyDescent="0.25">
      <c r="A1977" t="s">
        <v>7062</v>
      </c>
      <c r="B1977" t="s">
        <v>1825</v>
      </c>
    </row>
    <row r="1978" spans="1:2" x14ac:dyDescent="0.25">
      <c r="A1978" t="s">
        <v>7063</v>
      </c>
      <c r="B1978" t="s">
        <v>1826</v>
      </c>
    </row>
    <row r="1979" spans="1:2" x14ac:dyDescent="0.25">
      <c r="A1979" t="s">
        <v>7064</v>
      </c>
      <c r="B1979" t="s">
        <v>1827</v>
      </c>
    </row>
    <row r="1980" spans="1:2" x14ac:dyDescent="0.25">
      <c r="A1980" t="s">
        <v>7065</v>
      </c>
      <c r="B1980" t="s">
        <v>1828</v>
      </c>
    </row>
    <row r="1981" spans="1:2" x14ac:dyDescent="0.25">
      <c r="A1981" t="s">
        <v>7066</v>
      </c>
      <c r="B1981" t="s">
        <v>1829</v>
      </c>
    </row>
    <row r="1982" spans="1:2" x14ac:dyDescent="0.25">
      <c r="A1982" t="s">
        <v>7067</v>
      </c>
      <c r="B1982" t="s">
        <v>1830</v>
      </c>
    </row>
    <row r="1983" spans="1:2" x14ac:dyDescent="0.25">
      <c r="A1983" t="s">
        <v>7068</v>
      </c>
      <c r="B1983" t="s">
        <v>1831</v>
      </c>
    </row>
    <row r="1984" spans="1:2" x14ac:dyDescent="0.25">
      <c r="A1984" t="s">
        <v>7069</v>
      </c>
      <c r="B1984" t="s">
        <v>1832</v>
      </c>
    </row>
    <row r="1985" spans="1:2" x14ac:dyDescent="0.25">
      <c r="A1985" t="s">
        <v>7070</v>
      </c>
      <c r="B1985" t="s">
        <v>1833</v>
      </c>
    </row>
    <row r="1986" spans="1:2" x14ac:dyDescent="0.25">
      <c r="A1986" t="s">
        <v>7071</v>
      </c>
      <c r="B1986" t="s">
        <v>1834</v>
      </c>
    </row>
    <row r="1987" spans="1:2" x14ac:dyDescent="0.25">
      <c r="A1987" t="s">
        <v>7072</v>
      </c>
      <c r="B1987" t="s">
        <v>1835</v>
      </c>
    </row>
    <row r="1988" spans="1:2" x14ac:dyDescent="0.25">
      <c r="A1988" t="s">
        <v>7073</v>
      </c>
      <c r="B1988" t="s">
        <v>1836</v>
      </c>
    </row>
    <row r="1989" spans="1:2" x14ac:dyDescent="0.25">
      <c r="A1989" t="s">
        <v>7074</v>
      </c>
      <c r="B1989" t="s">
        <v>1837</v>
      </c>
    </row>
    <row r="1990" spans="1:2" x14ac:dyDescent="0.25">
      <c r="A1990" t="s">
        <v>7075</v>
      </c>
      <c r="B1990" t="s">
        <v>1838</v>
      </c>
    </row>
    <row r="1991" spans="1:2" x14ac:dyDescent="0.25">
      <c r="A1991" t="s">
        <v>7076</v>
      </c>
      <c r="B1991" t="s">
        <v>1839</v>
      </c>
    </row>
    <row r="1992" spans="1:2" x14ac:dyDescent="0.25">
      <c r="A1992" t="s">
        <v>7077</v>
      </c>
      <c r="B1992" t="s">
        <v>1840</v>
      </c>
    </row>
    <row r="1993" spans="1:2" x14ac:dyDescent="0.25">
      <c r="A1993" t="s">
        <v>7078</v>
      </c>
      <c r="B1993" t="s">
        <v>1841</v>
      </c>
    </row>
    <row r="1994" spans="1:2" x14ac:dyDescent="0.25">
      <c r="A1994" t="s">
        <v>7079</v>
      </c>
      <c r="B1994" t="s">
        <v>1842</v>
      </c>
    </row>
    <row r="1995" spans="1:2" x14ac:dyDescent="0.25">
      <c r="A1995" t="s">
        <v>7080</v>
      </c>
      <c r="B1995" t="s">
        <v>1843</v>
      </c>
    </row>
    <row r="1996" spans="1:2" x14ac:dyDescent="0.25">
      <c r="A1996" t="s">
        <v>7081</v>
      </c>
      <c r="B1996" t="s">
        <v>1843</v>
      </c>
    </row>
    <row r="1997" spans="1:2" x14ac:dyDescent="0.25">
      <c r="A1997" t="s">
        <v>7082</v>
      </c>
      <c r="B1997" t="s">
        <v>1844</v>
      </c>
    </row>
    <row r="1998" spans="1:2" x14ac:dyDescent="0.25">
      <c r="A1998" t="s">
        <v>7083</v>
      </c>
      <c r="B1998" t="s">
        <v>1845</v>
      </c>
    </row>
    <row r="1999" spans="1:2" x14ac:dyDescent="0.25">
      <c r="A1999" t="s">
        <v>7084</v>
      </c>
      <c r="B1999" t="s">
        <v>1846</v>
      </c>
    </row>
    <row r="2000" spans="1:2" x14ac:dyDescent="0.25">
      <c r="A2000" t="s">
        <v>7085</v>
      </c>
      <c r="B2000" t="s">
        <v>1847</v>
      </c>
    </row>
    <row r="2001" spans="1:2" x14ac:dyDescent="0.25">
      <c r="A2001" t="s">
        <v>7086</v>
      </c>
      <c r="B2001" t="s">
        <v>1848</v>
      </c>
    </row>
    <row r="2002" spans="1:2" x14ac:dyDescent="0.25">
      <c r="A2002" t="s">
        <v>7087</v>
      </c>
      <c r="B2002" t="s">
        <v>1849</v>
      </c>
    </row>
    <row r="2003" spans="1:2" x14ac:dyDescent="0.25">
      <c r="A2003" t="s">
        <v>7088</v>
      </c>
      <c r="B2003" t="s">
        <v>1850</v>
      </c>
    </row>
    <row r="2004" spans="1:2" x14ac:dyDescent="0.25">
      <c r="A2004" t="s">
        <v>7089</v>
      </c>
      <c r="B2004" t="s">
        <v>1851</v>
      </c>
    </row>
    <row r="2005" spans="1:2" x14ac:dyDescent="0.25">
      <c r="A2005" t="s">
        <v>7090</v>
      </c>
      <c r="B2005" t="s">
        <v>1852</v>
      </c>
    </row>
    <row r="2006" spans="1:2" x14ac:dyDescent="0.25">
      <c r="A2006" t="s">
        <v>7091</v>
      </c>
      <c r="B2006" t="s">
        <v>1853</v>
      </c>
    </row>
    <row r="2007" spans="1:2" x14ac:dyDescent="0.25">
      <c r="A2007" t="s">
        <v>7092</v>
      </c>
      <c r="B2007" t="s">
        <v>1854</v>
      </c>
    </row>
    <row r="2008" spans="1:2" x14ac:dyDescent="0.25">
      <c r="A2008" t="s">
        <v>7093</v>
      </c>
      <c r="B2008" t="s">
        <v>1855</v>
      </c>
    </row>
    <row r="2009" spans="1:2" x14ac:dyDescent="0.25">
      <c r="A2009" t="s">
        <v>7094</v>
      </c>
      <c r="B2009" t="s">
        <v>1856</v>
      </c>
    </row>
    <row r="2010" spans="1:2" x14ac:dyDescent="0.25">
      <c r="A2010" t="s">
        <v>7095</v>
      </c>
      <c r="B2010" t="s">
        <v>1857</v>
      </c>
    </row>
    <row r="2011" spans="1:2" x14ac:dyDescent="0.25">
      <c r="A2011" t="s">
        <v>7096</v>
      </c>
      <c r="B2011" t="s">
        <v>1858</v>
      </c>
    </row>
    <row r="2012" spans="1:2" x14ac:dyDescent="0.25">
      <c r="A2012" t="s">
        <v>7097</v>
      </c>
      <c r="B2012" t="s">
        <v>1859</v>
      </c>
    </row>
    <row r="2013" spans="1:2" x14ac:dyDescent="0.25">
      <c r="A2013" t="s">
        <v>7098</v>
      </c>
      <c r="B2013" t="s">
        <v>1860</v>
      </c>
    </row>
    <row r="2014" spans="1:2" x14ac:dyDescent="0.25">
      <c r="A2014" t="s">
        <v>7099</v>
      </c>
      <c r="B2014" t="s">
        <v>1861</v>
      </c>
    </row>
    <row r="2015" spans="1:2" x14ac:dyDescent="0.25">
      <c r="A2015" t="s">
        <v>7100</v>
      </c>
      <c r="B2015" t="s">
        <v>1862</v>
      </c>
    </row>
    <row r="2016" spans="1:2" x14ac:dyDescent="0.25">
      <c r="A2016" t="s">
        <v>7101</v>
      </c>
      <c r="B2016" t="s">
        <v>1863</v>
      </c>
    </row>
    <row r="2017" spans="1:2" x14ac:dyDescent="0.25">
      <c r="A2017" t="s">
        <v>7102</v>
      </c>
      <c r="B2017" t="s">
        <v>1864</v>
      </c>
    </row>
    <row r="2018" spans="1:2" x14ac:dyDescent="0.25">
      <c r="A2018" t="s">
        <v>7103</v>
      </c>
      <c r="B2018" t="s">
        <v>1865</v>
      </c>
    </row>
    <row r="2019" spans="1:2" x14ac:dyDescent="0.25">
      <c r="A2019" t="s">
        <v>7104</v>
      </c>
      <c r="B2019" t="s">
        <v>1866</v>
      </c>
    </row>
    <row r="2020" spans="1:2" x14ac:dyDescent="0.25">
      <c r="A2020" t="s">
        <v>7105</v>
      </c>
      <c r="B2020" t="s">
        <v>1867</v>
      </c>
    </row>
    <row r="2021" spans="1:2" x14ac:dyDescent="0.25">
      <c r="A2021" t="s">
        <v>7106</v>
      </c>
      <c r="B2021" t="s">
        <v>1868</v>
      </c>
    </row>
    <row r="2022" spans="1:2" x14ac:dyDescent="0.25">
      <c r="A2022" t="s">
        <v>7107</v>
      </c>
      <c r="B2022" t="s">
        <v>1869</v>
      </c>
    </row>
    <row r="2023" spans="1:2" x14ac:dyDescent="0.25">
      <c r="A2023" t="s">
        <v>7108</v>
      </c>
      <c r="B2023" t="s">
        <v>1870</v>
      </c>
    </row>
    <row r="2024" spans="1:2" x14ac:dyDescent="0.25">
      <c r="A2024" t="s">
        <v>7109</v>
      </c>
      <c r="B2024" t="s">
        <v>1871</v>
      </c>
    </row>
    <row r="2025" spans="1:2" x14ac:dyDescent="0.25">
      <c r="A2025" t="s">
        <v>7110</v>
      </c>
      <c r="B2025" t="s">
        <v>1613</v>
      </c>
    </row>
    <row r="2026" spans="1:2" x14ac:dyDescent="0.25">
      <c r="A2026" t="s">
        <v>7111</v>
      </c>
      <c r="B2026" t="s">
        <v>1872</v>
      </c>
    </row>
    <row r="2027" spans="1:2" x14ac:dyDescent="0.25">
      <c r="A2027" t="s">
        <v>7112</v>
      </c>
      <c r="B2027" t="s">
        <v>1873</v>
      </c>
    </row>
    <row r="2028" spans="1:2" x14ac:dyDescent="0.25">
      <c r="A2028" t="s">
        <v>7113</v>
      </c>
      <c r="B2028" t="s">
        <v>1874</v>
      </c>
    </row>
    <row r="2029" spans="1:2" x14ac:dyDescent="0.25">
      <c r="A2029" t="s">
        <v>7114</v>
      </c>
      <c r="B2029" t="s">
        <v>1875</v>
      </c>
    </row>
    <row r="2030" spans="1:2" x14ac:dyDescent="0.25">
      <c r="A2030" t="s">
        <v>7115</v>
      </c>
      <c r="B2030" t="s">
        <v>1876</v>
      </c>
    </row>
    <row r="2031" spans="1:2" x14ac:dyDescent="0.25">
      <c r="A2031" t="s">
        <v>7116</v>
      </c>
      <c r="B2031" t="s">
        <v>1877</v>
      </c>
    </row>
    <row r="2032" spans="1:2" x14ac:dyDescent="0.25">
      <c r="A2032" t="s">
        <v>7117</v>
      </c>
      <c r="B2032" t="s">
        <v>1878</v>
      </c>
    </row>
    <row r="2033" spans="1:2" x14ac:dyDescent="0.25">
      <c r="A2033" t="s">
        <v>7118</v>
      </c>
      <c r="B2033" t="s">
        <v>1879</v>
      </c>
    </row>
    <row r="2034" spans="1:2" x14ac:dyDescent="0.25">
      <c r="A2034" t="s">
        <v>7119</v>
      </c>
      <c r="B2034" t="s">
        <v>1880</v>
      </c>
    </row>
    <row r="2035" spans="1:2" x14ac:dyDescent="0.25">
      <c r="A2035" t="s">
        <v>7120</v>
      </c>
      <c r="B2035" t="s">
        <v>1881</v>
      </c>
    </row>
    <row r="2036" spans="1:2" x14ac:dyDescent="0.25">
      <c r="A2036" t="s">
        <v>7121</v>
      </c>
      <c r="B2036" t="s">
        <v>1882</v>
      </c>
    </row>
    <row r="2037" spans="1:2" x14ac:dyDescent="0.25">
      <c r="A2037" t="s">
        <v>7122</v>
      </c>
      <c r="B2037" t="s">
        <v>1883</v>
      </c>
    </row>
    <row r="2038" spans="1:2" x14ac:dyDescent="0.25">
      <c r="A2038" t="s">
        <v>7123</v>
      </c>
      <c r="B2038" t="s">
        <v>1884</v>
      </c>
    </row>
    <row r="2039" spans="1:2" x14ac:dyDescent="0.25">
      <c r="A2039" t="s">
        <v>7124</v>
      </c>
      <c r="B2039" t="s">
        <v>1885</v>
      </c>
    </row>
    <row r="2040" spans="1:2" x14ac:dyDescent="0.25">
      <c r="A2040" t="s">
        <v>7125</v>
      </c>
      <c r="B2040" t="s">
        <v>1886</v>
      </c>
    </row>
    <row r="2041" spans="1:2" x14ac:dyDescent="0.25">
      <c r="A2041" t="s">
        <v>7126</v>
      </c>
      <c r="B2041" t="s">
        <v>1887</v>
      </c>
    </row>
    <row r="2042" spans="1:2" x14ac:dyDescent="0.25">
      <c r="A2042" t="s">
        <v>7127</v>
      </c>
      <c r="B2042" t="s">
        <v>1888</v>
      </c>
    </row>
    <row r="2043" spans="1:2" x14ac:dyDescent="0.25">
      <c r="A2043" t="s">
        <v>7128</v>
      </c>
      <c r="B2043" t="s">
        <v>1889</v>
      </c>
    </row>
    <row r="2044" spans="1:2" x14ac:dyDescent="0.25">
      <c r="A2044" t="s">
        <v>7129</v>
      </c>
      <c r="B2044" t="s">
        <v>1890</v>
      </c>
    </row>
    <row r="2045" spans="1:2" x14ac:dyDescent="0.25">
      <c r="A2045" t="s">
        <v>7130</v>
      </c>
      <c r="B2045" t="s">
        <v>1891</v>
      </c>
    </row>
    <row r="2046" spans="1:2" x14ac:dyDescent="0.25">
      <c r="A2046" t="s">
        <v>7131</v>
      </c>
      <c r="B2046" t="s">
        <v>1892</v>
      </c>
    </row>
    <row r="2047" spans="1:2" x14ac:dyDescent="0.25">
      <c r="A2047" t="s">
        <v>7132</v>
      </c>
      <c r="B2047" t="s">
        <v>1893</v>
      </c>
    </row>
    <row r="2048" spans="1:2" x14ac:dyDescent="0.25">
      <c r="A2048" t="s">
        <v>7133</v>
      </c>
      <c r="B2048" t="s">
        <v>1894</v>
      </c>
    </row>
    <row r="2049" spans="1:2" x14ac:dyDescent="0.25">
      <c r="A2049" t="s">
        <v>7134</v>
      </c>
      <c r="B2049" t="s">
        <v>1895</v>
      </c>
    </row>
    <row r="2050" spans="1:2" x14ac:dyDescent="0.25">
      <c r="A2050" t="s">
        <v>7135</v>
      </c>
      <c r="B2050" t="s">
        <v>1896</v>
      </c>
    </row>
    <row r="2051" spans="1:2" x14ac:dyDescent="0.25">
      <c r="A2051" t="s">
        <v>7136</v>
      </c>
      <c r="B2051" t="s">
        <v>1897</v>
      </c>
    </row>
    <row r="2052" spans="1:2" x14ac:dyDescent="0.25">
      <c r="A2052" t="s">
        <v>7137</v>
      </c>
      <c r="B2052" t="s">
        <v>1898</v>
      </c>
    </row>
    <row r="2053" spans="1:2" x14ac:dyDescent="0.25">
      <c r="A2053" t="s">
        <v>7138</v>
      </c>
      <c r="B2053" t="s">
        <v>1899</v>
      </c>
    </row>
    <row r="2054" spans="1:2" x14ac:dyDescent="0.25">
      <c r="A2054" t="s">
        <v>7139</v>
      </c>
      <c r="B2054" t="s">
        <v>1900</v>
      </c>
    </row>
    <row r="2055" spans="1:2" x14ac:dyDescent="0.25">
      <c r="A2055" t="s">
        <v>7140</v>
      </c>
      <c r="B2055" t="s">
        <v>1901</v>
      </c>
    </row>
    <row r="2056" spans="1:2" x14ac:dyDescent="0.25">
      <c r="A2056" t="s">
        <v>7141</v>
      </c>
      <c r="B2056" t="s">
        <v>1902</v>
      </c>
    </row>
    <row r="2057" spans="1:2" x14ac:dyDescent="0.25">
      <c r="A2057" t="s">
        <v>7142</v>
      </c>
      <c r="B2057" t="s">
        <v>1903</v>
      </c>
    </row>
    <row r="2058" spans="1:2" x14ac:dyDescent="0.25">
      <c r="A2058" t="s">
        <v>7143</v>
      </c>
      <c r="B2058" t="s">
        <v>1904</v>
      </c>
    </row>
    <row r="2059" spans="1:2" x14ac:dyDescent="0.25">
      <c r="A2059" t="s">
        <v>7144</v>
      </c>
      <c r="B2059" t="s">
        <v>1905</v>
      </c>
    </row>
    <row r="2060" spans="1:2" x14ac:dyDescent="0.25">
      <c r="A2060" t="s">
        <v>7145</v>
      </c>
      <c r="B2060" t="s">
        <v>1906</v>
      </c>
    </row>
    <row r="2061" spans="1:2" x14ac:dyDescent="0.25">
      <c r="A2061" t="s">
        <v>7146</v>
      </c>
      <c r="B2061" t="s">
        <v>1907</v>
      </c>
    </row>
    <row r="2062" spans="1:2" x14ac:dyDescent="0.25">
      <c r="A2062" t="s">
        <v>7147</v>
      </c>
      <c r="B2062" t="s">
        <v>1908</v>
      </c>
    </row>
    <row r="2063" spans="1:2" x14ac:dyDescent="0.25">
      <c r="A2063" t="s">
        <v>7148</v>
      </c>
      <c r="B2063" t="s">
        <v>1909</v>
      </c>
    </row>
    <row r="2064" spans="1:2" x14ac:dyDescent="0.25">
      <c r="A2064" t="s">
        <v>7149</v>
      </c>
      <c r="B2064" t="s">
        <v>1910</v>
      </c>
    </row>
    <row r="2065" spans="1:2" x14ac:dyDescent="0.25">
      <c r="A2065" t="s">
        <v>7150</v>
      </c>
      <c r="B2065" t="s">
        <v>1911</v>
      </c>
    </row>
    <row r="2066" spans="1:2" x14ac:dyDescent="0.25">
      <c r="A2066" t="s">
        <v>7151</v>
      </c>
      <c r="B2066" t="s">
        <v>1912</v>
      </c>
    </row>
    <row r="2067" spans="1:2" x14ac:dyDescent="0.25">
      <c r="A2067" t="s">
        <v>7152</v>
      </c>
      <c r="B2067" t="s">
        <v>1913</v>
      </c>
    </row>
    <row r="2068" spans="1:2" x14ac:dyDescent="0.25">
      <c r="A2068" t="s">
        <v>7153</v>
      </c>
      <c r="B2068" t="s">
        <v>4925</v>
      </c>
    </row>
    <row r="2069" spans="1:2" x14ac:dyDescent="0.25">
      <c r="A2069" t="s">
        <v>7154</v>
      </c>
      <c r="B2069" t="s">
        <v>1914</v>
      </c>
    </row>
    <row r="2070" spans="1:2" x14ac:dyDescent="0.25">
      <c r="A2070" t="s">
        <v>7155</v>
      </c>
      <c r="B2070" t="s">
        <v>4958</v>
      </c>
    </row>
    <row r="2071" spans="1:2" x14ac:dyDescent="0.25">
      <c r="A2071" t="s">
        <v>7156</v>
      </c>
      <c r="B2071" t="s">
        <v>4959</v>
      </c>
    </row>
    <row r="2072" spans="1:2" x14ac:dyDescent="0.25">
      <c r="A2072" t="s">
        <v>7157</v>
      </c>
      <c r="B2072" t="s">
        <v>4960</v>
      </c>
    </row>
    <row r="2073" spans="1:2" x14ac:dyDescent="0.25">
      <c r="A2073" t="s">
        <v>7158</v>
      </c>
      <c r="B2073" t="s">
        <v>4961</v>
      </c>
    </row>
    <row r="2074" spans="1:2" x14ac:dyDescent="0.25">
      <c r="A2074" t="s">
        <v>7159</v>
      </c>
      <c r="B2074" t="s">
        <v>1915</v>
      </c>
    </row>
    <row r="2075" spans="1:2" x14ac:dyDescent="0.25">
      <c r="A2075" t="s">
        <v>7160</v>
      </c>
      <c r="B2075" t="s">
        <v>1916</v>
      </c>
    </row>
    <row r="2076" spans="1:2" x14ac:dyDescent="0.25">
      <c r="A2076" t="s">
        <v>7161</v>
      </c>
      <c r="B2076" t="s">
        <v>1917</v>
      </c>
    </row>
    <row r="2077" spans="1:2" x14ac:dyDescent="0.25">
      <c r="A2077" t="s">
        <v>7162</v>
      </c>
      <c r="B2077" t="s">
        <v>1918</v>
      </c>
    </row>
    <row r="2078" spans="1:2" x14ac:dyDescent="0.25">
      <c r="A2078" t="s">
        <v>7163</v>
      </c>
      <c r="B2078" t="s">
        <v>1919</v>
      </c>
    </row>
    <row r="2079" spans="1:2" x14ac:dyDescent="0.25">
      <c r="A2079" t="s">
        <v>7164</v>
      </c>
      <c r="B2079" t="s">
        <v>1920</v>
      </c>
    </row>
    <row r="2080" spans="1:2" x14ac:dyDescent="0.25">
      <c r="A2080" t="s">
        <v>7165</v>
      </c>
      <c r="B2080" t="s">
        <v>1921</v>
      </c>
    </row>
    <row r="2081" spans="1:2" x14ac:dyDescent="0.25">
      <c r="A2081" t="s">
        <v>7166</v>
      </c>
      <c r="B2081" t="s">
        <v>1922</v>
      </c>
    </row>
    <row r="2082" spans="1:2" x14ac:dyDescent="0.25">
      <c r="A2082" t="s">
        <v>7167</v>
      </c>
      <c r="B2082" t="s">
        <v>1923</v>
      </c>
    </row>
    <row r="2083" spans="1:2" x14ac:dyDescent="0.25">
      <c r="A2083" t="s">
        <v>7168</v>
      </c>
      <c r="B2083" t="s">
        <v>1924</v>
      </c>
    </row>
    <row r="2084" spans="1:2" x14ac:dyDescent="0.25">
      <c r="A2084" t="s">
        <v>7169</v>
      </c>
      <c r="B2084" t="s">
        <v>1925</v>
      </c>
    </row>
    <row r="2085" spans="1:2" x14ac:dyDescent="0.25">
      <c r="A2085" t="s">
        <v>7170</v>
      </c>
      <c r="B2085" t="s">
        <v>1926</v>
      </c>
    </row>
    <row r="2086" spans="1:2" x14ac:dyDescent="0.25">
      <c r="A2086" t="s">
        <v>7171</v>
      </c>
      <c r="B2086" t="s">
        <v>1927</v>
      </c>
    </row>
    <row r="2087" spans="1:2" x14ac:dyDescent="0.25">
      <c r="A2087" t="s">
        <v>7172</v>
      </c>
      <c r="B2087" t="s">
        <v>1928</v>
      </c>
    </row>
    <row r="2088" spans="1:2" x14ac:dyDescent="0.25">
      <c r="A2088" t="s">
        <v>7173</v>
      </c>
      <c r="B2088" t="s">
        <v>1929</v>
      </c>
    </row>
    <row r="2089" spans="1:2" x14ac:dyDescent="0.25">
      <c r="A2089" t="s">
        <v>7174</v>
      </c>
      <c r="B2089" t="s">
        <v>1930</v>
      </c>
    </row>
    <row r="2090" spans="1:2" x14ac:dyDescent="0.25">
      <c r="A2090" t="s">
        <v>7175</v>
      </c>
      <c r="B2090" t="s">
        <v>1931</v>
      </c>
    </row>
    <row r="2091" spans="1:2" x14ac:dyDescent="0.25">
      <c r="A2091" t="s">
        <v>7176</v>
      </c>
      <c r="B2091" t="s">
        <v>1932</v>
      </c>
    </row>
    <row r="2092" spans="1:2" x14ac:dyDescent="0.25">
      <c r="A2092" t="s">
        <v>7177</v>
      </c>
      <c r="B2092" t="s">
        <v>1933</v>
      </c>
    </row>
    <row r="2093" spans="1:2" x14ac:dyDescent="0.25">
      <c r="A2093" t="s">
        <v>7178</v>
      </c>
      <c r="B2093" t="s">
        <v>4993</v>
      </c>
    </row>
    <row r="2094" spans="1:2" x14ac:dyDescent="0.25">
      <c r="A2094" t="s">
        <v>7179</v>
      </c>
      <c r="B2094" t="s">
        <v>1934</v>
      </c>
    </row>
    <row r="2095" spans="1:2" x14ac:dyDescent="0.25">
      <c r="A2095" t="s">
        <v>7180</v>
      </c>
      <c r="B2095" t="s">
        <v>4994</v>
      </c>
    </row>
    <row r="2096" spans="1:2" x14ac:dyDescent="0.25">
      <c r="A2096" t="s">
        <v>7181</v>
      </c>
      <c r="B2096" t="s">
        <v>4995</v>
      </c>
    </row>
    <row r="2097" spans="1:2" x14ac:dyDescent="0.25">
      <c r="A2097" t="s">
        <v>7182</v>
      </c>
      <c r="B2097" t="s">
        <v>1935</v>
      </c>
    </row>
    <row r="2098" spans="1:2" x14ac:dyDescent="0.25">
      <c r="A2098" t="s">
        <v>7183</v>
      </c>
      <c r="B2098" t="s">
        <v>1936</v>
      </c>
    </row>
    <row r="2099" spans="1:2" x14ac:dyDescent="0.25">
      <c r="A2099" t="s">
        <v>7184</v>
      </c>
      <c r="B2099" t="s">
        <v>1937</v>
      </c>
    </row>
    <row r="2100" spans="1:2" x14ac:dyDescent="0.25">
      <c r="A2100" t="s">
        <v>7185</v>
      </c>
      <c r="B2100" t="s">
        <v>1816</v>
      </c>
    </row>
    <row r="2101" spans="1:2" x14ac:dyDescent="0.25">
      <c r="A2101" t="s">
        <v>7186</v>
      </c>
      <c r="B2101" t="s">
        <v>1938</v>
      </c>
    </row>
    <row r="2102" spans="1:2" x14ac:dyDescent="0.25">
      <c r="A2102" t="s">
        <v>7187</v>
      </c>
      <c r="B2102" t="s">
        <v>1939</v>
      </c>
    </row>
    <row r="2103" spans="1:2" x14ac:dyDescent="0.25">
      <c r="A2103" t="s">
        <v>7188</v>
      </c>
      <c r="B2103" t="s">
        <v>1940</v>
      </c>
    </row>
    <row r="2104" spans="1:2" x14ac:dyDescent="0.25">
      <c r="A2104" t="s">
        <v>7189</v>
      </c>
      <c r="B2104" t="s">
        <v>1941</v>
      </c>
    </row>
    <row r="2105" spans="1:2" x14ac:dyDescent="0.25">
      <c r="A2105" t="s">
        <v>7190</v>
      </c>
      <c r="B2105" t="s">
        <v>1942</v>
      </c>
    </row>
    <row r="2106" spans="1:2" x14ac:dyDescent="0.25">
      <c r="A2106" t="s">
        <v>7191</v>
      </c>
      <c r="B2106" t="s">
        <v>1943</v>
      </c>
    </row>
    <row r="2107" spans="1:2" x14ac:dyDescent="0.25">
      <c r="A2107" t="s">
        <v>7192</v>
      </c>
      <c r="B2107" t="s">
        <v>1944</v>
      </c>
    </row>
    <row r="2108" spans="1:2" x14ac:dyDescent="0.25">
      <c r="A2108" t="s">
        <v>7193</v>
      </c>
      <c r="B2108" t="s">
        <v>1945</v>
      </c>
    </row>
    <row r="2109" spans="1:2" x14ac:dyDescent="0.25">
      <c r="A2109" t="s">
        <v>7194</v>
      </c>
      <c r="B2109" t="s">
        <v>1946</v>
      </c>
    </row>
    <row r="2110" spans="1:2" x14ac:dyDescent="0.25">
      <c r="A2110" t="s">
        <v>7195</v>
      </c>
      <c r="B2110" t="s">
        <v>1947</v>
      </c>
    </row>
    <row r="2111" spans="1:2" x14ac:dyDescent="0.25">
      <c r="A2111" t="s">
        <v>7196</v>
      </c>
      <c r="B2111" t="s">
        <v>1948</v>
      </c>
    </row>
    <row r="2112" spans="1:2" x14ac:dyDescent="0.25">
      <c r="A2112" t="s">
        <v>7197</v>
      </c>
      <c r="B2112" t="s">
        <v>1949</v>
      </c>
    </row>
    <row r="2113" spans="1:2" x14ac:dyDescent="0.25">
      <c r="A2113" t="s">
        <v>7198</v>
      </c>
      <c r="B2113" t="s">
        <v>1950</v>
      </c>
    </row>
    <row r="2114" spans="1:2" x14ac:dyDescent="0.25">
      <c r="A2114" t="s">
        <v>7199</v>
      </c>
      <c r="B2114" t="s">
        <v>1871</v>
      </c>
    </row>
    <row r="2115" spans="1:2" x14ac:dyDescent="0.25">
      <c r="A2115" t="s">
        <v>7200</v>
      </c>
      <c r="B2115" t="s">
        <v>1951</v>
      </c>
    </row>
    <row r="2116" spans="1:2" x14ac:dyDescent="0.25">
      <c r="A2116" t="s">
        <v>7201</v>
      </c>
      <c r="B2116" t="s">
        <v>1952</v>
      </c>
    </row>
    <row r="2117" spans="1:2" x14ac:dyDescent="0.25">
      <c r="A2117" t="s">
        <v>7202</v>
      </c>
      <c r="B2117" t="s">
        <v>1953</v>
      </c>
    </row>
    <row r="2118" spans="1:2" x14ac:dyDescent="0.25">
      <c r="A2118" t="s">
        <v>7203</v>
      </c>
      <c r="B2118" t="s">
        <v>1845</v>
      </c>
    </row>
    <row r="2119" spans="1:2" x14ac:dyDescent="0.25">
      <c r="A2119" t="s">
        <v>7204</v>
      </c>
      <c r="B2119" t="s">
        <v>1954</v>
      </c>
    </row>
    <row r="2120" spans="1:2" x14ac:dyDescent="0.25">
      <c r="A2120" t="s">
        <v>7205</v>
      </c>
      <c r="B2120" t="s">
        <v>1955</v>
      </c>
    </row>
    <row r="2121" spans="1:2" x14ac:dyDescent="0.25">
      <c r="A2121" t="s">
        <v>7206</v>
      </c>
      <c r="B2121" t="s">
        <v>1956</v>
      </c>
    </row>
    <row r="2122" spans="1:2" x14ac:dyDescent="0.25">
      <c r="A2122" t="s">
        <v>7207</v>
      </c>
      <c r="B2122" t="s">
        <v>1957</v>
      </c>
    </row>
    <row r="2123" spans="1:2" x14ac:dyDescent="0.25">
      <c r="A2123" t="s">
        <v>7208</v>
      </c>
      <c r="B2123" t="s">
        <v>1958</v>
      </c>
    </row>
    <row r="2124" spans="1:2" x14ac:dyDescent="0.25">
      <c r="A2124" t="s">
        <v>7209</v>
      </c>
      <c r="B2124" t="s">
        <v>1959</v>
      </c>
    </row>
    <row r="2125" spans="1:2" x14ac:dyDescent="0.25">
      <c r="A2125" t="s">
        <v>7210</v>
      </c>
      <c r="B2125" t="s">
        <v>1960</v>
      </c>
    </row>
    <row r="2126" spans="1:2" x14ac:dyDescent="0.25">
      <c r="A2126" t="s">
        <v>7211</v>
      </c>
      <c r="B2126" t="s">
        <v>1961</v>
      </c>
    </row>
    <row r="2127" spans="1:2" x14ac:dyDescent="0.25">
      <c r="A2127" t="s">
        <v>7212</v>
      </c>
      <c r="B2127" t="s">
        <v>1962</v>
      </c>
    </row>
    <row r="2128" spans="1:2" x14ac:dyDescent="0.25">
      <c r="A2128" t="s">
        <v>7213</v>
      </c>
      <c r="B2128" t="s">
        <v>1963</v>
      </c>
    </row>
    <row r="2129" spans="1:2" x14ac:dyDescent="0.25">
      <c r="A2129" t="s">
        <v>7214</v>
      </c>
      <c r="B2129" t="s">
        <v>1964</v>
      </c>
    </row>
    <row r="2130" spans="1:2" x14ac:dyDescent="0.25">
      <c r="A2130" t="s">
        <v>7215</v>
      </c>
      <c r="B2130" t="s">
        <v>1965</v>
      </c>
    </row>
    <row r="2131" spans="1:2" x14ac:dyDescent="0.25">
      <c r="A2131" t="s">
        <v>7216</v>
      </c>
      <c r="B2131" t="s">
        <v>1966</v>
      </c>
    </row>
    <row r="2132" spans="1:2" x14ac:dyDescent="0.25">
      <c r="A2132" t="s">
        <v>7217</v>
      </c>
      <c r="B2132" t="s">
        <v>1967</v>
      </c>
    </row>
    <row r="2133" spans="1:2" x14ac:dyDescent="0.25">
      <c r="A2133" t="s">
        <v>7218</v>
      </c>
      <c r="B2133" t="s">
        <v>1968</v>
      </c>
    </row>
    <row r="2134" spans="1:2" x14ac:dyDescent="0.25">
      <c r="A2134" t="s">
        <v>7219</v>
      </c>
      <c r="B2134" t="s">
        <v>1969</v>
      </c>
    </row>
    <row r="2135" spans="1:2" x14ac:dyDescent="0.25">
      <c r="A2135" t="s">
        <v>7220</v>
      </c>
      <c r="B2135" t="s">
        <v>1970</v>
      </c>
    </row>
    <row r="2136" spans="1:2" x14ac:dyDescent="0.25">
      <c r="A2136" t="s">
        <v>7221</v>
      </c>
      <c r="B2136" t="s">
        <v>1971</v>
      </c>
    </row>
    <row r="2137" spans="1:2" x14ac:dyDescent="0.25">
      <c r="A2137" t="s">
        <v>7222</v>
      </c>
      <c r="B2137" t="s">
        <v>1972</v>
      </c>
    </row>
    <row r="2138" spans="1:2" x14ac:dyDescent="0.25">
      <c r="A2138" t="s">
        <v>7223</v>
      </c>
      <c r="B2138" t="s">
        <v>1973</v>
      </c>
    </row>
    <row r="2139" spans="1:2" x14ac:dyDescent="0.25">
      <c r="A2139" t="s">
        <v>7224</v>
      </c>
      <c r="B2139" t="s">
        <v>1974</v>
      </c>
    </row>
    <row r="2140" spans="1:2" x14ac:dyDescent="0.25">
      <c r="A2140" t="s">
        <v>7225</v>
      </c>
      <c r="B2140" t="s">
        <v>1975</v>
      </c>
    </row>
    <row r="2141" spans="1:2" x14ac:dyDescent="0.25">
      <c r="A2141" t="s">
        <v>7226</v>
      </c>
      <c r="B2141" t="s">
        <v>1976</v>
      </c>
    </row>
    <row r="2142" spans="1:2" x14ac:dyDescent="0.25">
      <c r="A2142" t="s">
        <v>7227</v>
      </c>
      <c r="B2142" t="s">
        <v>1977</v>
      </c>
    </row>
    <row r="2143" spans="1:2" x14ac:dyDescent="0.25">
      <c r="A2143" t="s">
        <v>7228</v>
      </c>
      <c r="B2143" t="s">
        <v>1978</v>
      </c>
    </row>
    <row r="2144" spans="1:2" x14ac:dyDescent="0.25">
      <c r="A2144" t="s">
        <v>7229</v>
      </c>
      <c r="B2144" t="s">
        <v>1979</v>
      </c>
    </row>
    <row r="2145" spans="1:2" x14ac:dyDescent="0.25">
      <c r="A2145" t="s">
        <v>7230</v>
      </c>
      <c r="B2145" t="s">
        <v>1980</v>
      </c>
    </row>
    <row r="2146" spans="1:2" x14ac:dyDescent="0.25">
      <c r="A2146" t="s">
        <v>7231</v>
      </c>
      <c r="B2146" t="s">
        <v>1981</v>
      </c>
    </row>
    <row r="2147" spans="1:2" x14ac:dyDescent="0.25">
      <c r="A2147" t="s">
        <v>7232</v>
      </c>
      <c r="B2147" t="s">
        <v>1982</v>
      </c>
    </row>
    <row r="2148" spans="1:2" x14ac:dyDescent="0.25">
      <c r="A2148" t="s">
        <v>7233</v>
      </c>
      <c r="B2148" t="s">
        <v>1983</v>
      </c>
    </row>
    <row r="2149" spans="1:2" x14ac:dyDescent="0.25">
      <c r="A2149" t="s">
        <v>7234</v>
      </c>
      <c r="B2149" t="s">
        <v>1984</v>
      </c>
    </row>
    <row r="2150" spans="1:2" x14ac:dyDescent="0.25">
      <c r="A2150" t="s">
        <v>7235</v>
      </c>
      <c r="B2150" t="s">
        <v>1985</v>
      </c>
    </row>
    <row r="2151" spans="1:2" x14ac:dyDescent="0.25">
      <c r="A2151" t="s">
        <v>7236</v>
      </c>
      <c r="B2151" t="s">
        <v>1986</v>
      </c>
    </row>
    <row r="2152" spans="1:2" x14ac:dyDescent="0.25">
      <c r="A2152" t="s">
        <v>7237</v>
      </c>
      <c r="B2152" t="s">
        <v>1987</v>
      </c>
    </row>
    <row r="2153" spans="1:2" x14ac:dyDescent="0.25">
      <c r="A2153" t="s">
        <v>7238</v>
      </c>
      <c r="B2153" t="s">
        <v>1988</v>
      </c>
    </row>
    <row r="2154" spans="1:2" x14ac:dyDescent="0.25">
      <c r="A2154" t="s">
        <v>7239</v>
      </c>
      <c r="B2154" t="s">
        <v>1989</v>
      </c>
    </row>
    <row r="2155" spans="1:2" x14ac:dyDescent="0.25">
      <c r="A2155" t="s">
        <v>7240</v>
      </c>
      <c r="B2155" t="s">
        <v>7241</v>
      </c>
    </row>
    <row r="2156" spans="1:2" x14ac:dyDescent="0.25">
      <c r="A2156" t="s">
        <v>7242</v>
      </c>
      <c r="B2156" t="s">
        <v>1990</v>
      </c>
    </row>
    <row r="2157" spans="1:2" x14ac:dyDescent="0.25">
      <c r="A2157" t="s">
        <v>7243</v>
      </c>
      <c r="B2157" t="s">
        <v>1991</v>
      </c>
    </row>
    <row r="2158" spans="1:2" x14ac:dyDescent="0.25">
      <c r="A2158" t="s">
        <v>7244</v>
      </c>
      <c r="B2158" t="s">
        <v>1992</v>
      </c>
    </row>
    <row r="2159" spans="1:2" x14ac:dyDescent="0.25">
      <c r="A2159" t="s">
        <v>7245</v>
      </c>
      <c r="B2159" t="s">
        <v>1993</v>
      </c>
    </row>
    <row r="2160" spans="1:2" x14ac:dyDescent="0.25">
      <c r="A2160" t="s">
        <v>7246</v>
      </c>
      <c r="B2160" t="s">
        <v>1994</v>
      </c>
    </row>
    <row r="2161" spans="1:2" x14ac:dyDescent="0.25">
      <c r="A2161" t="s">
        <v>7247</v>
      </c>
      <c r="B2161" t="s">
        <v>1995</v>
      </c>
    </row>
    <row r="2162" spans="1:2" x14ac:dyDescent="0.25">
      <c r="A2162" t="s">
        <v>7248</v>
      </c>
      <c r="B2162" t="s">
        <v>1996</v>
      </c>
    </row>
    <row r="2163" spans="1:2" x14ac:dyDescent="0.25">
      <c r="A2163" t="s">
        <v>7249</v>
      </c>
      <c r="B2163" t="s">
        <v>1997</v>
      </c>
    </row>
    <row r="2164" spans="1:2" x14ac:dyDescent="0.25">
      <c r="A2164" t="s">
        <v>7250</v>
      </c>
      <c r="B2164" t="s">
        <v>1998</v>
      </c>
    </row>
    <row r="2165" spans="1:2" x14ac:dyDescent="0.25">
      <c r="A2165" t="s">
        <v>7251</v>
      </c>
      <c r="B2165" t="s">
        <v>1999</v>
      </c>
    </row>
    <row r="2166" spans="1:2" x14ac:dyDescent="0.25">
      <c r="A2166" t="s">
        <v>7252</v>
      </c>
      <c r="B2166" t="s">
        <v>2000</v>
      </c>
    </row>
    <row r="2167" spans="1:2" x14ac:dyDescent="0.25">
      <c r="A2167" t="s">
        <v>7253</v>
      </c>
      <c r="B2167" t="s">
        <v>2001</v>
      </c>
    </row>
    <row r="2168" spans="1:2" x14ac:dyDescent="0.25">
      <c r="A2168" t="s">
        <v>7254</v>
      </c>
      <c r="B2168" t="s">
        <v>2002</v>
      </c>
    </row>
    <row r="2169" spans="1:2" x14ac:dyDescent="0.25">
      <c r="A2169" t="s">
        <v>7255</v>
      </c>
      <c r="B2169" t="s">
        <v>7256</v>
      </c>
    </row>
    <row r="2170" spans="1:2" x14ac:dyDescent="0.25">
      <c r="A2170" t="s">
        <v>7257</v>
      </c>
      <c r="B2170" t="s">
        <v>2003</v>
      </c>
    </row>
    <row r="2171" spans="1:2" x14ac:dyDescent="0.25">
      <c r="A2171" t="s">
        <v>7258</v>
      </c>
      <c r="B2171" t="s">
        <v>2004</v>
      </c>
    </row>
    <row r="2172" spans="1:2" x14ac:dyDescent="0.25">
      <c r="A2172" t="s">
        <v>7259</v>
      </c>
      <c r="B2172" t="s">
        <v>2005</v>
      </c>
    </row>
    <row r="2173" spans="1:2" x14ac:dyDescent="0.25">
      <c r="A2173" t="s">
        <v>7260</v>
      </c>
      <c r="B2173" t="s">
        <v>2006</v>
      </c>
    </row>
    <row r="2174" spans="1:2" x14ac:dyDescent="0.25">
      <c r="A2174" t="s">
        <v>7261</v>
      </c>
      <c r="B2174" t="s">
        <v>2007</v>
      </c>
    </row>
    <row r="2175" spans="1:2" x14ac:dyDescent="0.25">
      <c r="A2175" t="s">
        <v>7262</v>
      </c>
      <c r="B2175" t="s">
        <v>2008</v>
      </c>
    </row>
    <row r="2176" spans="1:2" x14ac:dyDescent="0.25">
      <c r="A2176" t="s">
        <v>7263</v>
      </c>
      <c r="B2176" t="s">
        <v>7264</v>
      </c>
    </row>
    <row r="2177" spans="1:2" x14ac:dyDescent="0.25">
      <c r="A2177" t="s">
        <v>7265</v>
      </c>
      <c r="B2177" t="s">
        <v>2009</v>
      </c>
    </row>
    <row r="2178" spans="1:2" x14ac:dyDescent="0.25">
      <c r="A2178" t="s">
        <v>7266</v>
      </c>
      <c r="B2178" t="s">
        <v>2010</v>
      </c>
    </row>
    <row r="2179" spans="1:2" x14ac:dyDescent="0.25">
      <c r="A2179" t="s">
        <v>7267</v>
      </c>
      <c r="B2179" t="s">
        <v>2011</v>
      </c>
    </row>
    <row r="2180" spans="1:2" x14ac:dyDescent="0.25">
      <c r="A2180" t="s">
        <v>7268</v>
      </c>
      <c r="B2180" t="s">
        <v>2012</v>
      </c>
    </row>
    <row r="2181" spans="1:2" x14ac:dyDescent="0.25">
      <c r="A2181" t="s">
        <v>7269</v>
      </c>
      <c r="B2181" t="s">
        <v>2013</v>
      </c>
    </row>
    <row r="2182" spans="1:2" x14ac:dyDescent="0.25">
      <c r="A2182" t="s">
        <v>7270</v>
      </c>
      <c r="B2182" t="s">
        <v>2014</v>
      </c>
    </row>
    <row r="2183" spans="1:2" x14ac:dyDescent="0.25">
      <c r="A2183" t="s">
        <v>7271</v>
      </c>
      <c r="B2183" t="s">
        <v>2015</v>
      </c>
    </row>
    <row r="2184" spans="1:2" x14ac:dyDescent="0.25">
      <c r="A2184" t="s">
        <v>7272</v>
      </c>
      <c r="B2184" t="s">
        <v>2016</v>
      </c>
    </row>
    <row r="2185" spans="1:2" x14ac:dyDescent="0.25">
      <c r="A2185" t="s">
        <v>7273</v>
      </c>
      <c r="B2185" t="s">
        <v>2017</v>
      </c>
    </row>
    <row r="2186" spans="1:2" x14ac:dyDescent="0.25">
      <c r="A2186" t="s">
        <v>7274</v>
      </c>
      <c r="B2186" t="s">
        <v>2018</v>
      </c>
    </row>
    <row r="2187" spans="1:2" x14ac:dyDescent="0.25">
      <c r="A2187" t="s">
        <v>7275</v>
      </c>
      <c r="B2187" t="s">
        <v>2019</v>
      </c>
    </row>
    <row r="2188" spans="1:2" x14ac:dyDescent="0.25">
      <c r="A2188" t="s">
        <v>7276</v>
      </c>
      <c r="B2188" t="s">
        <v>2020</v>
      </c>
    </row>
    <row r="2189" spans="1:2" x14ac:dyDescent="0.25">
      <c r="A2189" t="s">
        <v>7277</v>
      </c>
      <c r="B2189" t="s">
        <v>2021</v>
      </c>
    </row>
    <row r="2190" spans="1:2" x14ac:dyDescent="0.25">
      <c r="A2190" t="s">
        <v>7278</v>
      </c>
      <c r="B2190" t="s">
        <v>2022</v>
      </c>
    </row>
    <row r="2191" spans="1:2" x14ac:dyDescent="0.25">
      <c r="A2191" t="s">
        <v>7279</v>
      </c>
      <c r="B2191" t="s">
        <v>2023</v>
      </c>
    </row>
    <row r="2192" spans="1:2" x14ac:dyDescent="0.25">
      <c r="A2192" t="s">
        <v>7280</v>
      </c>
      <c r="B2192" t="s">
        <v>2024</v>
      </c>
    </row>
    <row r="2193" spans="1:2" x14ac:dyDescent="0.25">
      <c r="A2193" t="s">
        <v>7281</v>
      </c>
      <c r="B2193" t="s">
        <v>2025</v>
      </c>
    </row>
    <row r="2194" spans="1:2" x14ac:dyDescent="0.25">
      <c r="A2194" t="s">
        <v>7282</v>
      </c>
      <c r="B2194" t="s">
        <v>2026</v>
      </c>
    </row>
    <row r="2195" spans="1:2" x14ac:dyDescent="0.25">
      <c r="A2195" t="s">
        <v>7283</v>
      </c>
      <c r="B2195" t="s">
        <v>2027</v>
      </c>
    </row>
    <row r="2196" spans="1:2" x14ac:dyDescent="0.25">
      <c r="A2196" t="s">
        <v>7284</v>
      </c>
      <c r="B2196" t="s">
        <v>2028</v>
      </c>
    </row>
    <row r="2197" spans="1:2" x14ac:dyDescent="0.25">
      <c r="A2197" t="s">
        <v>7285</v>
      </c>
      <c r="B2197" t="s">
        <v>2029</v>
      </c>
    </row>
    <row r="2198" spans="1:2" x14ac:dyDescent="0.25">
      <c r="A2198" t="s">
        <v>7286</v>
      </c>
      <c r="B2198" t="s">
        <v>2030</v>
      </c>
    </row>
    <row r="2199" spans="1:2" x14ac:dyDescent="0.25">
      <c r="A2199" t="s">
        <v>7287</v>
      </c>
      <c r="B2199" t="s">
        <v>2031</v>
      </c>
    </row>
    <row r="2200" spans="1:2" x14ac:dyDescent="0.25">
      <c r="A2200" t="s">
        <v>7288</v>
      </c>
      <c r="B2200" t="s">
        <v>2032</v>
      </c>
    </row>
    <row r="2201" spans="1:2" x14ac:dyDescent="0.25">
      <c r="A2201" t="s">
        <v>7289</v>
      </c>
      <c r="B2201" t="s">
        <v>2033</v>
      </c>
    </row>
    <row r="2202" spans="1:2" x14ac:dyDescent="0.25">
      <c r="A2202" t="s">
        <v>7290</v>
      </c>
      <c r="B2202" t="s">
        <v>2034</v>
      </c>
    </row>
    <row r="2203" spans="1:2" x14ac:dyDescent="0.25">
      <c r="A2203" t="s">
        <v>7291</v>
      </c>
      <c r="B2203" t="s">
        <v>2035</v>
      </c>
    </row>
    <row r="2204" spans="1:2" x14ac:dyDescent="0.25">
      <c r="A2204" t="s">
        <v>7292</v>
      </c>
      <c r="B2204" t="s">
        <v>2036</v>
      </c>
    </row>
    <row r="2205" spans="1:2" x14ac:dyDescent="0.25">
      <c r="A2205" t="s">
        <v>7293</v>
      </c>
      <c r="B2205" t="s">
        <v>2037</v>
      </c>
    </row>
    <row r="2206" spans="1:2" x14ac:dyDescent="0.25">
      <c r="A2206" t="s">
        <v>7294</v>
      </c>
      <c r="B2206" t="s">
        <v>2038</v>
      </c>
    </row>
    <row r="2207" spans="1:2" x14ac:dyDescent="0.25">
      <c r="A2207" t="s">
        <v>7295</v>
      </c>
      <c r="B2207" t="s">
        <v>2039</v>
      </c>
    </row>
    <row r="2208" spans="1:2" x14ac:dyDescent="0.25">
      <c r="A2208" t="s">
        <v>7296</v>
      </c>
      <c r="B2208" t="s">
        <v>2040</v>
      </c>
    </row>
    <row r="2209" spans="1:2" x14ac:dyDescent="0.25">
      <c r="A2209" t="s">
        <v>7297</v>
      </c>
      <c r="B2209" t="s">
        <v>2041</v>
      </c>
    </row>
    <row r="2210" spans="1:2" x14ac:dyDescent="0.25">
      <c r="A2210" t="s">
        <v>7298</v>
      </c>
      <c r="B2210" t="s">
        <v>2042</v>
      </c>
    </row>
    <row r="2211" spans="1:2" x14ac:dyDescent="0.25">
      <c r="A2211" t="s">
        <v>7299</v>
      </c>
      <c r="B2211" t="s">
        <v>2043</v>
      </c>
    </row>
    <row r="2212" spans="1:2" x14ac:dyDescent="0.25">
      <c r="A2212" t="s">
        <v>7300</v>
      </c>
      <c r="B2212" t="s">
        <v>4962</v>
      </c>
    </row>
    <row r="2213" spans="1:2" x14ac:dyDescent="0.25">
      <c r="A2213" t="s">
        <v>7301</v>
      </c>
      <c r="B2213" t="s">
        <v>4963</v>
      </c>
    </row>
    <row r="2214" spans="1:2" x14ac:dyDescent="0.25">
      <c r="A2214" t="s">
        <v>7302</v>
      </c>
      <c r="B2214" t="s">
        <v>2044</v>
      </c>
    </row>
    <row r="2215" spans="1:2" x14ac:dyDescent="0.25">
      <c r="A2215" t="s">
        <v>7303</v>
      </c>
      <c r="B2215" t="s">
        <v>2045</v>
      </c>
    </row>
    <row r="2216" spans="1:2" x14ac:dyDescent="0.25">
      <c r="A2216" t="s">
        <v>7304</v>
      </c>
      <c r="B2216" t="s">
        <v>2046</v>
      </c>
    </row>
    <row r="2217" spans="1:2" x14ac:dyDescent="0.25">
      <c r="A2217" t="s">
        <v>7305</v>
      </c>
      <c r="B2217" t="s">
        <v>2047</v>
      </c>
    </row>
    <row r="2218" spans="1:2" x14ac:dyDescent="0.25">
      <c r="A2218" t="s">
        <v>7306</v>
      </c>
      <c r="B2218" t="s">
        <v>2048</v>
      </c>
    </row>
    <row r="2219" spans="1:2" x14ac:dyDescent="0.25">
      <c r="A2219" t="s">
        <v>7307</v>
      </c>
      <c r="B2219" t="s">
        <v>2049</v>
      </c>
    </row>
    <row r="2220" spans="1:2" x14ac:dyDescent="0.25">
      <c r="A2220" t="s">
        <v>7308</v>
      </c>
      <c r="B2220" t="s">
        <v>4964</v>
      </c>
    </row>
    <row r="2221" spans="1:2" x14ac:dyDescent="0.25">
      <c r="A2221" t="s">
        <v>7309</v>
      </c>
      <c r="B2221" t="s">
        <v>2050</v>
      </c>
    </row>
    <row r="2222" spans="1:2" x14ac:dyDescent="0.25">
      <c r="A2222" t="s">
        <v>7310</v>
      </c>
      <c r="B2222" t="s">
        <v>4965</v>
      </c>
    </row>
    <row r="2223" spans="1:2" x14ac:dyDescent="0.25">
      <c r="A2223" t="s">
        <v>7311</v>
      </c>
      <c r="B2223" t="s">
        <v>4966</v>
      </c>
    </row>
    <row r="2224" spans="1:2" x14ac:dyDescent="0.25">
      <c r="A2224" t="s">
        <v>7312</v>
      </c>
      <c r="B2224" t="s">
        <v>2051</v>
      </c>
    </row>
    <row r="2225" spans="1:2" x14ac:dyDescent="0.25">
      <c r="A2225" t="s">
        <v>7313</v>
      </c>
      <c r="B2225" t="s">
        <v>4967</v>
      </c>
    </row>
    <row r="2226" spans="1:2" x14ac:dyDescent="0.25">
      <c r="A2226" t="s">
        <v>7314</v>
      </c>
      <c r="B2226" t="s">
        <v>2052</v>
      </c>
    </row>
    <row r="2227" spans="1:2" x14ac:dyDescent="0.25">
      <c r="A2227" t="s">
        <v>7315</v>
      </c>
      <c r="B2227" t="s">
        <v>2053</v>
      </c>
    </row>
    <row r="2228" spans="1:2" x14ac:dyDescent="0.25">
      <c r="A2228" t="s">
        <v>7316</v>
      </c>
      <c r="B2228" t="s">
        <v>2054</v>
      </c>
    </row>
    <row r="2229" spans="1:2" x14ac:dyDescent="0.25">
      <c r="A2229" t="s">
        <v>7317</v>
      </c>
      <c r="B2229" t="s">
        <v>2055</v>
      </c>
    </row>
    <row r="2230" spans="1:2" x14ac:dyDescent="0.25">
      <c r="A2230" t="s">
        <v>7318</v>
      </c>
      <c r="B2230" t="s">
        <v>2056</v>
      </c>
    </row>
    <row r="2231" spans="1:2" x14ac:dyDescent="0.25">
      <c r="A2231" t="s">
        <v>7319</v>
      </c>
      <c r="B2231" t="s">
        <v>2057</v>
      </c>
    </row>
    <row r="2232" spans="1:2" x14ac:dyDescent="0.25">
      <c r="A2232" t="s">
        <v>7320</v>
      </c>
      <c r="B2232" t="s">
        <v>2058</v>
      </c>
    </row>
    <row r="2233" spans="1:2" x14ac:dyDescent="0.25">
      <c r="A2233" t="s">
        <v>7321</v>
      </c>
      <c r="B2233" t="s">
        <v>2059</v>
      </c>
    </row>
    <row r="2234" spans="1:2" x14ac:dyDescent="0.25">
      <c r="A2234" t="s">
        <v>7322</v>
      </c>
      <c r="B2234" t="s">
        <v>2060</v>
      </c>
    </row>
    <row r="2235" spans="1:2" x14ac:dyDescent="0.25">
      <c r="A2235" t="s">
        <v>7323</v>
      </c>
      <c r="B2235" t="s">
        <v>2061</v>
      </c>
    </row>
    <row r="2236" spans="1:2" x14ac:dyDescent="0.25">
      <c r="A2236" t="s">
        <v>7324</v>
      </c>
      <c r="B2236" t="s">
        <v>4968</v>
      </c>
    </row>
    <row r="2237" spans="1:2" x14ac:dyDescent="0.25">
      <c r="A2237" t="s">
        <v>7325</v>
      </c>
      <c r="B2237" t="s">
        <v>2062</v>
      </c>
    </row>
    <row r="2238" spans="1:2" x14ac:dyDescent="0.25">
      <c r="A2238" t="s">
        <v>7326</v>
      </c>
      <c r="B2238" t="s">
        <v>4969</v>
      </c>
    </row>
    <row r="2239" spans="1:2" x14ac:dyDescent="0.25">
      <c r="A2239" t="s">
        <v>7327</v>
      </c>
      <c r="B2239" t="s">
        <v>2063</v>
      </c>
    </row>
    <row r="2240" spans="1:2" x14ac:dyDescent="0.25">
      <c r="A2240" t="s">
        <v>7328</v>
      </c>
      <c r="B2240" t="s">
        <v>2307</v>
      </c>
    </row>
    <row r="2241" spans="1:2" x14ac:dyDescent="0.25">
      <c r="A2241" t="s">
        <v>7329</v>
      </c>
      <c r="B2241" t="s">
        <v>2064</v>
      </c>
    </row>
    <row r="2242" spans="1:2" x14ac:dyDescent="0.25">
      <c r="A2242" t="s">
        <v>7330</v>
      </c>
      <c r="B2242" t="s">
        <v>2065</v>
      </c>
    </row>
    <row r="2243" spans="1:2" x14ac:dyDescent="0.25">
      <c r="A2243" t="s">
        <v>7331</v>
      </c>
      <c r="B2243" t="s">
        <v>2066</v>
      </c>
    </row>
    <row r="2244" spans="1:2" x14ac:dyDescent="0.25">
      <c r="A2244" t="s">
        <v>7332</v>
      </c>
      <c r="B2244" t="s">
        <v>2067</v>
      </c>
    </row>
    <row r="2245" spans="1:2" x14ac:dyDescent="0.25">
      <c r="A2245" t="s">
        <v>7333</v>
      </c>
      <c r="B2245" t="s">
        <v>2068</v>
      </c>
    </row>
    <row r="2246" spans="1:2" x14ac:dyDescent="0.25">
      <c r="A2246" t="s">
        <v>7334</v>
      </c>
      <c r="B2246" t="s">
        <v>2069</v>
      </c>
    </row>
    <row r="2247" spans="1:2" x14ac:dyDescent="0.25">
      <c r="A2247" t="s">
        <v>7335</v>
      </c>
      <c r="B2247" t="s">
        <v>4970</v>
      </c>
    </row>
    <row r="2248" spans="1:2" x14ac:dyDescent="0.25">
      <c r="A2248" t="s">
        <v>7336</v>
      </c>
      <c r="B2248" t="s">
        <v>2070</v>
      </c>
    </row>
    <row r="2249" spans="1:2" x14ac:dyDescent="0.25">
      <c r="A2249" t="s">
        <v>7337</v>
      </c>
      <c r="B2249" t="s">
        <v>2071</v>
      </c>
    </row>
    <row r="2250" spans="1:2" x14ac:dyDescent="0.25">
      <c r="A2250" t="s">
        <v>7338</v>
      </c>
      <c r="B2250" t="s">
        <v>2072</v>
      </c>
    </row>
    <row r="2251" spans="1:2" x14ac:dyDescent="0.25">
      <c r="A2251" t="s">
        <v>7339</v>
      </c>
      <c r="B2251" t="s">
        <v>2073</v>
      </c>
    </row>
    <row r="2252" spans="1:2" x14ac:dyDescent="0.25">
      <c r="A2252" t="s">
        <v>7340</v>
      </c>
      <c r="B2252" t="s">
        <v>2074</v>
      </c>
    </row>
    <row r="2253" spans="1:2" x14ac:dyDescent="0.25">
      <c r="A2253" t="s">
        <v>7341</v>
      </c>
      <c r="B2253" t="s">
        <v>2075</v>
      </c>
    </row>
    <row r="2254" spans="1:2" x14ac:dyDescent="0.25">
      <c r="A2254" t="s">
        <v>7342</v>
      </c>
      <c r="B2254" t="s">
        <v>2076</v>
      </c>
    </row>
    <row r="2255" spans="1:2" x14ac:dyDescent="0.25">
      <c r="A2255" t="s">
        <v>7343</v>
      </c>
      <c r="B2255" t="s">
        <v>2077</v>
      </c>
    </row>
    <row r="2256" spans="1:2" x14ac:dyDescent="0.25">
      <c r="A2256" t="s">
        <v>7344</v>
      </c>
      <c r="B2256" t="s">
        <v>2078</v>
      </c>
    </row>
    <row r="2257" spans="1:2" x14ac:dyDescent="0.25">
      <c r="A2257" t="s">
        <v>7345</v>
      </c>
      <c r="B2257" t="s">
        <v>2079</v>
      </c>
    </row>
    <row r="2258" spans="1:2" x14ac:dyDescent="0.25">
      <c r="A2258" t="s">
        <v>7346</v>
      </c>
      <c r="B2258" t="s">
        <v>2080</v>
      </c>
    </row>
    <row r="2259" spans="1:2" x14ac:dyDescent="0.25">
      <c r="A2259" t="s">
        <v>7347</v>
      </c>
      <c r="B2259" t="s">
        <v>2081</v>
      </c>
    </row>
    <row r="2260" spans="1:2" x14ac:dyDescent="0.25">
      <c r="A2260" t="s">
        <v>7348</v>
      </c>
      <c r="B2260" t="s">
        <v>2082</v>
      </c>
    </row>
    <row r="2261" spans="1:2" x14ac:dyDescent="0.25">
      <c r="A2261" t="s">
        <v>7349</v>
      </c>
      <c r="B2261" t="s">
        <v>2083</v>
      </c>
    </row>
    <row r="2262" spans="1:2" x14ac:dyDescent="0.25">
      <c r="A2262" t="s">
        <v>7350</v>
      </c>
      <c r="B2262" t="s">
        <v>2084</v>
      </c>
    </row>
    <row r="2263" spans="1:2" x14ac:dyDescent="0.25">
      <c r="A2263" t="s">
        <v>7351</v>
      </c>
      <c r="B2263" t="s">
        <v>2085</v>
      </c>
    </row>
    <row r="2264" spans="1:2" x14ac:dyDescent="0.25">
      <c r="A2264" t="s">
        <v>7352</v>
      </c>
      <c r="B2264" t="s">
        <v>2086</v>
      </c>
    </row>
    <row r="2265" spans="1:2" x14ac:dyDescent="0.25">
      <c r="A2265" t="s">
        <v>7353</v>
      </c>
      <c r="B2265" t="s">
        <v>2087</v>
      </c>
    </row>
    <row r="2266" spans="1:2" x14ac:dyDescent="0.25">
      <c r="A2266" t="s">
        <v>7354</v>
      </c>
      <c r="B2266" t="s">
        <v>2088</v>
      </c>
    </row>
    <row r="2267" spans="1:2" x14ac:dyDescent="0.25">
      <c r="A2267" t="s">
        <v>7355</v>
      </c>
      <c r="B2267" t="s">
        <v>2089</v>
      </c>
    </row>
    <row r="2268" spans="1:2" x14ac:dyDescent="0.25">
      <c r="A2268" t="s">
        <v>7356</v>
      </c>
      <c r="B2268" t="s">
        <v>2090</v>
      </c>
    </row>
    <row r="2269" spans="1:2" x14ac:dyDescent="0.25">
      <c r="A2269" t="s">
        <v>7357</v>
      </c>
      <c r="B2269" t="s">
        <v>2091</v>
      </c>
    </row>
    <row r="2270" spans="1:2" x14ac:dyDescent="0.25">
      <c r="A2270" t="s">
        <v>7358</v>
      </c>
      <c r="B2270" t="s">
        <v>2092</v>
      </c>
    </row>
    <row r="2271" spans="1:2" x14ac:dyDescent="0.25">
      <c r="A2271" t="s">
        <v>7359</v>
      </c>
      <c r="B2271" t="s">
        <v>2093</v>
      </c>
    </row>
    <row r="2272" spans="1:2" x14ac:dyDescent="0.25">
      <c r="A2272" t="s">
        <v>7360</v>
      </c>
      <c r="B2272" t="s">
        <v>2094</v>
      </c>
    </row>
    <row r="2273" spans="1:2" x14ac:dyDescent="0.25">
      <c r="A2273" t="s">
        <v>7361</v>
      </c>
      <c r="B2273" t="s">
        <v>2095</v>
      </c>
    </row>
    <row r="2274" spans="1:2" x14ac:dyDescent="0.25">
      <c r="A2274" t="s">
        <v>7362</v>
      </c>
      <c r="B2274" t="s">
        <v>2096</v>
      </c>
    </row>
    <row r="2275" spans="1:2" x14ac:dyDescent="0.25">
      <c r="A2275" t="s">
        <v>7363</v>
      </c>
      <c r="B2275" t="s">
        <v>2097</v>
      </c>
    </row>
    <row r="2276" spans="1:2" x14ac:dyDescent="0.25">
      <c r="A2276" t="s">
        <v>7364</v>
      </c>
      <c r="B2276" t="s">
        <v>2098</v>
      </c>
    </row>
    <row r="2277" spans="1:2" x14ac:dyDescent="0.25">
      <c r="A2277" t="s">
        <v>7365</v>
      </c>
      <c r="B2277" t="s">
        <v>2099</v>
      </c>
    </row>
    <row r="2278" spans="1:2" x14ac:dyDescent="0.25">
      <c r="A2278" t="s">
        <v>7366</v>
      </c>
      <c r="B2278" t="s">
        <v>2100</v>
      </c>
    </row>
    <row r="2279" spans="1:2" x14ac:dyDescent="0.25">
      <c r="A2279" t="s">
        <v>7367</v>
      </c>
      <c r="B2279" t="s">
        <v>2101</v>
      </c>
    </row>
    <row r="2280" spans="1:2" x14ac:dyDescent="0.25">
      <c r="A2280" t="s">
        <v>7368</v>
      </c>
      <c r="B2280" t="s">
        <v>2102</v>
      </c>
    </row>
    <row r="2281" spans="1:2" x14ac:dyDescent="0.25">
      <c r="A2281" t="s">
        <v>7369</v>
      </c>
      <c r="B2281" t="s">
        <v>2103</v>
      </c>
    </row>
    <row r="2282" spans="1:2" x14ac:dyDescent="0.25">
      <c r="A2282" t="s">
        <v>7370</v>
      </c>
      <c r="B2282" t="s">
        <v>2104</v>
      </c>
    </row>
    <row r="2283" spans="1:2" x14ac:dyDescent="0.25">
      <c r="A2283" t="s">
        <v>7371</v>
      </c>
      <c r="B2283" t="s">
        <v>2105</v>
      </c>
    </row>
    <row r="2284" spans="1:2" x14ac:dyDescent="0.25">
      <c r="A2284" t="s">
        <v>7372</v>
      </c>
      <c r="B2284" t="s">
        <v>2106</v>
      </c>
    </row>
    <row r="2285" spans="1:2" x14ac:dyDescent="0.25">
      <c r="A2285" t="s">
        <v>7373</v>
      </c>
      <c r="B2285" t="s">
        <v>2107</v>
      </c>
    </row>
    <row r="2286" spans="1:2" x14ac:dyDescent="0.25">
      <c r="A2286" t="s">
        <v>7374</v>
      </c>
      <c r="B2286" t="s">
        <v>2108</v>
      </c>
    </row>
    <row r="2287" spans="1:2" x14ac:dyDescent="0.25">
      <c r="A2287" t="s">
        <v>7375</v>
      </c>
      <c r="B2287" t="s">
        <v>2109</v>
      </c>
    </row>
    <row r="2288" spans="1:2" x14ac:dyDescent="0.25">
      <c r="A2288" t="s">
        <v>7376</v>
      </c>
      <c r="B2288" t="s">
        <v>5024</v>
      </c>
    </row>
    <row r="2289" spans="1:2" x14ac:dyDescent="0.25">
      <c r="A2289" t="s">
        <v>7377</v>
      </c>
      <c r="B2289" t="s">
        <v>2110</v>
      </c>
    </row>
    <row r="2290" spans="1:2" x14ac:dyDescent="0.25">
      <c r="A2290" t="s">
        <v>7378</v>
      </c>
      <c r="B2290" t="s">
        <v>5025</v>
      </c>
    </row>
    <row r="2291" spans="1:2" x14ac:dyDescent="0.25">
      <c r="A2291" t="s">
        <v>7379</v>
      </c>
      <c r="B2291" t="s">
        <v>2111</v>
      </c>
    </row>
    <row r="2292" spans="1:2" x14ac:dyDescent="0.25">
      <c r="A2292" t="s">
        <v>7380</v>
      </c>
      <c r="B2292" t="s">
        <v>5026</v>
      </c>
    </row>
    <row r="2293" spans="1:2" x14ac:dyDescent="0.25">
      <c r="A2293" t="s">
        <v>7381</v>
      </c>
      <c r="B2293" t="s">
        <v>2112</v>
      </c>
    </row>
    <row r="2294" spans="1:2" x14ac:dyDescent="0.25">
      <c r="A2294" t="s">
        <v>7382</v>
      </c>
      <c r="B2294" t="s">
        <v>2113</v>
      </c>
    </row>
    <row r="2295" spans="1:2" x14ac:dyDescent="0.25">
      <c r="A2295" t="s">
        <v>7383</v>
      </c>
      <c r="B2295" t="s">
        <v>2114</v>
      </c>
    </row>
    <row r="2296" spans="1:2" x14ac:dyDescent="0.25">
      <c r="A2296" t="s">
        <v>7384</v>
      </c>
      <c r="B2296" t="s">
        <v>2115</v>
      </c>
    </row>
    <row r="2297" spans="1:2" x14ac:dyDescent="0.25">
      <c r="A2297" t="s">
        <v>7385</v>
      </c>
      <c r="B2297" t="s">
        <v>2116</v>
      </c>
    </row>
    <row r="2298" spans="1:2" x14ac:dyDescent="0.25">
      <c r="A2298" t="s">
        <v>7386</v>
      </c>
      <c r="B2298" t="s">
        <v>2117</v>
      </c>
    </row>
    <row r="2299" spans="1:2" x14ac:dyDescent="0.25">
      <c r="A2299" t="s">
        <v>7387</v>
      </c>
      <c r="B2299" t="s">
        <v>2118</v>
      </c>
    </row>
    <row r="2300" spans="1:2" x14ac:dyDescent="0.25">
      <c r="A2300" t="s">
        <v>7388</v>
      </c>
      <c r="B2300" t="s">
        <v>5027</v>
      </c>
    </row>
    <row r="2301" spans="1:2" x14ac:dyDescent="0.25">
      <c r="A2301" t="s">
        <v>7389</v>
      </c>
      <c r="B2301" t="s">
        <v>5028</v>
      </c>
    </row>
    <row r="2302" spans="1:2" x14ac:dyDescent="0.25">
      <c r="A2302" t="s">
        <v>7390</v>
      </c>
      <c r="B2302" t="s">
        <v>5029</v>
      </c>
    </row>
    <row r="2303" spans="1:2" x14ac:dyDescent="0.25">
      <c r="A2303" t="s">
        <v>7391</v>
      </c>
      <c r="B2303" t="s">
        <v>2119</v>
      </c>
    </row>
    <row r="2304" spans="1:2" x14ac:dyDescent="0.25">
      <c r="A2304" t="s">
        <v>7392</v>
      </c>
      <c r="B2304" t="s">
        <v>2120</v>
      </c>
    </row>
    <row r="2305" spans="1:2" x14ac:dyDescent="0.25">
      <c r="A2305" t="s">
        <v>7393</v>
      </c>
      <c r="B2305" t="s">
        <v>2121</v>
      </c>
    </row>
    <row r="2306" spans="1:2" x14ac:dyDescent="0.25">
      <c r="A2306" t="s">
        <v>7394</v>
      </c>
      <c r="B2306" t="s">
        <v>2122</v>
      </c>
    </row>
    <row r="2307" spans="1:2" x14ac:dyDescent="0.25">
      <c r="A2307" t="s">
        <v>7395</v>
      </c>
      <c r="B2307" t="s">
        <v>2123</v>
      </c>
    </row>
    <row r="2308" spans="1:2" x14ac:dyDescent="0.25">
      <c r="A2308" t="s">
        <v>7396</v>
      </c>
      <c r="B2308" t="s">
        <v>2124</v>
      </c>
    </row>
    <row r="2309" spans="1:2" x14ac:dyDescent="0.25">
      <c r="A2309" t="s">
        <v>7397</v>
      </c>
      <c r="B2309" t="s">
        <v>2125</v>
      </c>
    </row>
    <row r="2310" spans="1:2" x14ac:dyDescent="0.25">
      <c r="A2310" t="s">
        <v>7398</v>
      </c>
      <c r="B2310" t="s">
        <v>2126</v>
      </c>
    </row>
    <row r="2311" spans="1:2" x14ac:dyDescent="0.25">
      <c r="A2311" t="s">
        <v>7399</v>
      </c>
      <c r="B2311" t="s">
        <v>2127</v>
      </c>
    </row>
    <row r="2312" spans="1:2" x14ac:dyDescent="0.25">
      <c r="A2312" t="s">
        <v>7400</v>
      </c>
      <c r="B2312" t="s">
        <v>2128</v>
      </c>
    </row>
    <row r="2313" spans="1:2" x14ac:dyDescent="0.25">
      <c r="A2313" t="s">
        <v>7401</v>
      </c>
      <c r="B2313" t="s">
        <v>2129</v>
      </c>
    </row>
    <row r="2314" spans="1:2" x14ac:dyDescent="0.25">
      <c r="A2314" t="s">
        <v>7402</v>
      </c>
      <c r="B2314" t="s">
        <v>2130</v>
      </c>
    </row>
    <row r="2315" spans="1:2" x14ac:dyDescent="0.25">
      <c r="A2315" t="s">
        <v>7403</v>
      </c>
      <c r="B2315" t="s">
        <v>2131</v>
      </c>
    </row>
    <row r="2316" spans="1:2" x14ac:dyDescent="0.25">
      <c r="A2316" t="s">
        <v>7404</v>
      </c>
      <c r="B2316" t="s">
        <v>2132</v>
      </c>
    </row>
    <row r="2317" spans="1:2" x14ac:dyDescent="0.25">
      <c r="A2317" t="s">
        <v>7405</v>
      </c>
      <c r="B2317" t="s">
        <v>2133</v>
      </c>
    </row>
    <row r="2318" spans="1:2" x14ac:dyDescent="0.25">
      <c r="A2318" t="s">
        <v>7406</v>
      </c>
      <c r="B2318" t="s">
        <v>5030</v>
      </c>
    </row>
    <row r="2319" spans="1:2" x14ac:dyDescent="0.25">
      <c r="A2319" t="s">
        <v>7407</v>
      </c>
      <c r="B2319" t="s">
        <v>2134</v>
      </c>
    </row>
    <row r="2320" spans="1:2" x14ac:dyDescent="0.25">
      <c r="A2320" t="s">
        <v>7408</v>
      </c>
      <c r="B2320" t="s">
        <v>7409</v>
      </c>
    </row>
    <row r="2321" spans="1:2" x14ac:dyDescent="0.25">
      <c r="A2321" t="s">
        <v>7410</v>
      </c>
      <c r="B2321" t="s">
        <v>2135</v>
      </c>
    </row>
    <row r="2322" spans="1:2" x14ac:dyDescent="0.25">
      <c r="A2322" t="s">
        <v>7411</v>
      </c>
      <c r="B2322" t="s">
        <v>2136</v>
      </c>
    </row>
    <row r="2323" spans="1:2" x14ac:dyDescent="0.25">
      <c r="A2323" t="s">
        <v>7412</v>
      </c>
      <c r="B2323" t="s">
        <v>2137</v>
      </c>
    </row>
    <row r="2324" spans="1:2" x14ac:dyDescent="0.25">
      <c r="A2324" t="s">
        <v>7413</v>
      </c>
      <c r="B2324" t="s">
        <v>2138</v>
      </c>
    </row>
    <row r="2325" spans="1:2" x14ac:dyDescent="0.25">
      <c r="A2325" t="s">
        <v>7414</v>
      </c>
      <c r="B2325" t="s">
        <v>2139</v>
      </c>
    </row>
    <row r="2326" spans="1:2" x14ac:dyDescent="0.25">
      <c r="A2326" t="s">
        <v>7415</v>
      </c>
      <c r="B2326" t="s">
        <v>2140</v>
      </c>
    </row>
    <row r="2327" spans="1:2" x14ac:dyDescent="0.25">
      <c r="A2327" t="s">
        <v>7416</v>
      </c>
      <c r="B2327" t="s">
        <v>2141</v>
      </c>
    </row>
    <row r="2328" spans="1:2" x14ac:dyDescent="0.25">
      <c r="A2328" t="s">
        <v>7417</v>
      </c>
      <c r="B2328" t="s">
        <v>2142</v>
      </c>
    </row>
    <row r="2329" spans="1:2" x14ac:dyDescent="0.25">
      <c r="A2329" t="s">
        <v>7418</v>
      </c>
      <c r="B2329" t="s">
        <v>2143</v>
      </c>
    </row>
    <row r="2330" spans="1:2" x14ac:dyDescent="0.25">
      <c r="A2330" t="s">
        <v>7419</v>
      </c>
      <c r="B2330" t="s">
        <v>2144</v>
      </c>
    </row>
    <row r="2331" spans="1:2" x14ac:dyDescent="0.25">
      <c r="A2331" t="s">
        <v>7420</v>
      </c>
      <c r="B2331" t="s">
        <v>2145</v>
      </c>
    </row>
    <row r="2332" spans="1:2" x14ac:dyDescent="0.25">
      <c r="A2332" t="s">
        <v>7421</v>
      </c>
      <c r="B2332" t="s">
        <v>2146</v>
      </c>
    </row>
    <row r="2333" spans="1:2" x14ac:dyDescent="0.25">
      <c r="A2333" t="s">
        <v>7422</v>
      </c>
      <c r="B2333" t="s">
        <v>2147</v>
      </c>
    </row>
    <row r="2334" spans="1:2" x14ac:dyDescent="0.25">
      <c r="A2334" t="s">
        <v>7423</v>
      </c>
      <c r="B2334" t="s">
        <v>2148</v>
      </c>
    </row>
    <row r="2335" spans="1:2" x14ac:dyDescent="0.25">
      <c r="A2335" t="s">
        <v>7424</v>
      </c>
      <c r="B2335" t="s">
        <v>2149</v>
      </c>
    </row>
    <row r="2336" spans="1:2" x14ac:dyDescent="0.25">
      <c r="A2336" t="s">
        <v>7425</v>
      </c>
      <c r="B2336" t="s">
        <v>2150</v>
      </c>
    </row>
    <row r="2337" spans="1:2" x14ac:dyDescent="0.25">
      <c r="A2337" t="s">
        <v>7426</v>
      </c>
      <c r="B2337" t="s">
        <v>2151</v>
      </c>
    </row>
    <row r="2338" spans="1:2" x14ac:dyDescent="0.25">
      <c r="A2338" t="s">
        <v>7427</v>
      </c>
      <c r="B2338" t="s">
        <v>2152</v>
      </c>
    </row>
    <row r="2339" spans="1:2" x14ac:dyDescent="0.25">
      <c r="A2339" t="s">
        <v>7428</v>
      </c>
      <c r="B2339" t="s">
        <v>2153</v>
      </c>
    </row>
    <row r="2340" spans="1:2" x14ac:dyDescent="0.25">
      <c r="A2340" t="s">
        <v>7429</v>
      </c>
      <c r="B2340" t="s">
        <v>2154</v>
      </c>
    </row>
    <row r="2341" spans="1:2" x14ac:dyDescent="0.25">
      <c r="A2341" t="s">
        <v>7430</v>
      </c>
      <c r="B2341" t="s">
        <v>2155</v>
      </c>
    </row>
    <row r="2342" spans="1:2" x14ac:dyDescent="0.25">
      <c r="A2342" t="s">
        <v>7431</v>
      </c>
      <c r="B2342" t="s">
        <v>2156</v>
      </c>
    </row>
    <row r="2343" spans="1:2" x14ac:dyDescent="0.25">
      <c r="A2343" t="s">
        <v>7432</v>
      </c>
      <c r="B2343" t="s">
        <v>2157</v>
      </c>
    </row>
    <row r="2344" spans="1:2" x14ac:dyDescent="0.25">
      <c r="A2344" t="s">
        <v>7433</v>
      </c>
      <c r="B2344" t="s">
        <v>2158</v>
      </c>
    </row>
    <row r="2345" spans="1:2" x14ac:dyDescent="0.25">
      <c r="A2345" t="s">
        <v>7434</v>
      </c>
      <c r="B2345" t="s">
        <v>2159</v>
      </c>
    </row>
    <row r="2346" spans="1:2" x14ac:dyDescent="0.25">
      <c r="A2346" t="s">
        <v>7435</v>
      </c>
      <c r="B2346" t="s">
        <v>2160</v>
      </c>
    </row>
    <row r="2347" spans="1:2" x14ac:dyDescent="0.25">
      <c r="A2347" t="s">
        <v>7436</v>
      </c>
      <c r="B2347" t="s">
        <v>2161</v>
      </c>
    </row>
    <row r="2348" spans="1:2" x14ac:dyDescent="0.25">
      <c r="A2348" t="s">
        <v>7437</v>
      </c>
      <c r="B2348" t="s">
        <v>2162</v>
      </c>
    </row>
    <row r="2349" spans="1:2" x14ac:dyDescent="0.25">
      <c r="A2349" t="s">
        <v>7438</v>
      </c>
      <c r="B2349" t="s">
        <v>2163</v>
      </c>
    </row>
    <row r="2350" spans="1:2" x14ac:dyDescent="0.25">
      <c r="A2350" t="s">
        <v>7439</v>
      </c>
      <c r="B2350" t="s">
        <v>2164</v>
      </c>
    </row>
    <row r="2351" spans="1:2" x14ac:dyDescent="0.25">
      <c r="A2351" t="s">
        <v>7440</v>
      </c>
      <c r="B2351" t="s">
        <v>2165</v>
      </c>
    </row>
    <row r="2352" spans="1:2" x14ac:dyDescent="0.25">
      <c r="A2352" t="s">
        <v>7441</v>
      </c>
      <c r="B2352" t="s">
        <v>2166</v>
      </c>
    </row>
    <row r="2353" spans="1:2" x14ac:dyDescent="0.25">
      <c r="A2353" t="s">
        <v>7442</v>
      </c>
      <c r="B2353" t="s">
        <v>2167</v>
      </c>
    </row>
    <row r="2354" spans="1:2" x14ac:dyDescent="0.25">
      <c r="A2354" t="s">
        <v>7443</v>
      </c>
      <c r="B2354" t="s">
        <v>2168</v>
      </c>
    </row>
    <row r="2355" spans="1:2" x14ac:dyDescent="0.25">
      <c r="A2355" t="s">
        <v>7444</v>
      </c>
      <c r="B2355" t="s">
        <v>2169</v>
      </c>
    </row>
    <row r="2356" spans="1:2" x14ac:dyDescent="0.25">
      <c r="A2356" t="s">
        <v>7445</v>
      </c>
      <c r="B2356" t="s">
        <v>2170</v>
      </c>
    </row>
    <row r="2357" spans="1:2" x14ac:dyDescent="0.25">
      <c r="A2357" t="s">
        <v>7446</v>
      </c>
      <c r="B2357" t="s">
        <v>2171</v>
      </c>
    </row>
    <row r="2358" spans="1:2" x14ac:dyDescent="0.25">
      <c r="A2358" t="s">
        <v>7447</v>
      </c>
      <c r="B2358" t="s">
        <v>2172</v>
      </c>
    </row>
    <row r="2359" spans="1:2" x14ac:dyDescent="0.25">
      <c r="A2359" t="s">
        <v>7448</v>
      </c>
      <c r="B2359" t="s">
        <v>2173</v>
      </c>
    </row>
    <row r="2360" spans="1:2" x14ac:dyDescent="0.25">
      <c r="A2360" t="s">
        <v>7449</v>
      </c>
      <c r="B2360" t="s">
        <v>2174</v>
      </c>
    </row>
    <row r="2361" spans="1:2" x14ac:dyDescent="0.25">
      <c r="A2361" t="s">
        <v>7450</v>
      </c>
      <c r="B2361" t="s">
        <v>2175</v>
      </c>
    </row>
    <row r="2362" spans="1:2" x14ac:dyDescent="0.25">
      <c r="A2362" t="s">
        <v>7451</v>
      </c>
      <c r="B2362" t="s">
        <v>1253</v>
      </c>
    </row>
    <row r="2363" spans="1:2" x14ac:dyDescent="0.25">
      <c r="A2363" t="s">
        <v>7452</v>
      </c>
      <c r="B2363" t="s">
        <v>2176</v>
      </c>
    </row>
    <row r="2364" spans="1:2" x14ac:dyDescent="0.25">
      <c r="A2364" t="s">
        <v>7453</v>
      </c>
      <c r="B2364" t="s">
        <v>2177</v>
      </c>
    </row>
    <row r="2365" spans="1:2" x14ac:dyDescent="0.25">
      <c r="A2365" t="s">
        <v>7454</v>
      </c>
      <c r="B2365" t="s">
        <v>2178</v>
      </c>
    </row>
    <row r="2366" spans="1:2" x14ac:dyDescent="0.25">
      <c r="A2366" t="s">
        <v>7455</v>
      </c>
      <c r="B2366" t="s">
        <v>2179</v>
      </c>
    </row>
    <row r="2367" spans="1:2" x14ac:dyDescent="0.25">
      <c r="A2367" t="s">
        <v>7456</v>
      </c>
      <c r="B2367" t="s">
        <v>2180</v>
      </c>
    </row>
    <row r="2368" spans="1:2" x14ac:dyDescent="0.25">
      <c r="A2368" t="s">
        <v>7457</v>
      </c>
      <c r="B2368" t="s">
        <v>2181</v>
      </c>
    </row>
    <row r="2369" spans="1:2" x14ac:dyDescent="0.25">
      <c r="A2369" t="s">
        <v>7458</v>
      </c>
      <c r="B2369" t="s">
        <v>2182</v>
      </c>
    </row>
    <row r="2370" spans="1:2" x14ac:dyDescent="0.25">
      <c r="A2370" t="s">
        <v>7459</v>
      </c>
      <c r="B2370" t="s">
        <v>2183</v>
      </c>
    </row>
    <row r="2371" spans="1:2" x14ac:dyDescent="0.25">
      <c r="A2371" t="s">
        <v>7460</v>
      </c>
      <c r="B2371" t="s">
        <v>2184</v>
      </c>
    </row>
    <row r="2372" spans="1:2" x14ac:dyDescent="0.25">
      <c r="A2372" t="s">
        <v>7461</v>
      </c>
      <c r="B2372" t="s">
        <v>2185</v>
      </c>
    </row>
    <row r="2373" spans="1:2" x14ac:dyDescent="0.25">
      <c r="A2373" t="s">
        <v>7462</v>
      </c>
      <c r="B2373" t="s">
        <v>2186</v>
      </c>
    </row>
    <row r="2374" spans="1:2" x14ac:dyDescent="0.25">
      <c r="A2374" t="s">
        <v>7463</v>
      </c>
      <c r="B2374" t="s">
        <v>2187</v>
      </c>
    </row>
    <row r="2375" spans="1:2" x14ac:dyDescent="0.25">
      <c r="A2375" t="s">
        <v>7464</v>
      </c>
      <c r="B2375" t="s">
        <v>2188</v>
      </c>
    </row>
    <row r="2376" spans="1:2" x14ac:dyDescent="0.25">
      <c r="A2376" t="s">
        <v>7465</v>
      </c>
      <c r="B2376" t="s">
        <v>2189</v>
      </c>
    </row>
    <row r="2377" spans="1:2" x14ac:dyDescent="0.25">
      <c r="A2377" t="s">
        <v>7466</v>
      </c>
      <c r="B2377" t="s">
        <v>2190</v>
      </c>
    </row>
    <row r="2378" spans="1:2" x14ac:dyDescent="0.25">
      <c r="A2378" t="s">
        <v>7467</v>
      </c>
      <c r="B2378" t="s">
        <v>2191</v>
      </c>
    </row>
    <row r="2379" spans="1:2" x14ac:dyDescent="0.25">
      <c r="A2379" t="s">
        <v>7468</v>
      </c>
      <c r="B2379" t="s">
        <v>2192</v>
      </c>
    </row>
    <row r="2380" spans="1:2" x14ac:dyDescent="0.25">
      <c r="A2380" t="s">
        <v>7469</v>
      </c>
      <c r="B2380" t="s">
        <v>2193</v>
      </c>
    </row>
    <row r="2381" spans="1:2" x14ac:dyDescent="0.25">
      <c r="A2381" t="s">
        <v>7470</v>
      </c>
      <c r="B2381" t="s">
        <v>2194</v>
      </c>
    </row>
    <row r="2382" spans="1:2" x14ac:dyDescent="0.25">
      <c r="A2382" t="s">
        <v>7471</v>
      </c>
      <c r="B2382" t="s">
        <v>2195</v>
      </c>
    </row>
    <row r="2383" spans="1:2" x14ac:dyDescent="0.25">
      <c r="A2383" t="s">
        <v>7472</v>
      </c>
      <c r="B2383" t="s">
        <v>2196</v>
      </c>
    </row>
    <row r="2384" spans="1:2" x14ac:dyDescent="0.25">
      <c r="A2384" t="s">
        <v>7473</v>
      </c>
      <c r="B2384" t="s">
        <v>2197</v>
      </c>
    </row>
    <row r="2385" spans="1:2" x14ac:dyDescent="0.25">
      <c r="A2385" t="s">
        <v>7474</v>
      </c>
      <c r="B2385" t="s">
        <v>2198</v>
      </c>
    </row>
    <row r="2386" spans="1:2" x14ac:dyDescent="0.25">
      <c r="A2386" t="s">
        <v>7475</v>
      </c>
      <c r="B2386" t="s">
        <v>2199</v>
      </c>
    </row>
    <row r="2387" spans="1:2" x14ac:dyDescent="0.25">
      <c r="A2387" t="s">
        <v>7476</v>
      </c>
      <c r="B2387" t="s">
        <v>2200</v>
      </c>
    </row>
    <row r="2388" spans="1:2" x14ac:dyDescent="0.25">
      <c r="A2388" t="s">
        <v>7477</v>
      </c>
      <c r="B2388" t="s">
        <v>2201</v>
      </c>
    </row>
    <row r="2389" spans="1:2" x14ac:dyDescent="0.25">
      <c r="A2389" t="s">
        <v>7478</v>
      </c>
      <c r="B2389" t="s">
        <v>2202</v>
      </c>
    </row>
    <row r="2390" spans="1:2" x14ac:dyDescent="0.25">
      <c r="A2390" t="s">
        <v>7479</v>
      </c>
      <c r="B2390" t="s">
        <v>2203</v>
      </c>
    </row>
    <row r="2391" spans="1:2" x14ac:dyDescent="0.25">
      <c r="A2391" t="s">
        <v>7480</v>
      </c>
      <c r="B2391" t="s">
        <v>2204</v>
      </c>
    </row>
    <row r="2392" spans="1:2" x14ac:dyDescent="0.25">
      <c r="A2392" t="s">
        <v>7481</v>
      </c>
      <c r="B2392" t="s">
        <v>2205</v>
      </c>
    </row>
    <row r="2393" spans="1:2" x14ac:dyDescent="0.25">
      <c r="A2393" t="s">
        <v>7482</v>
      </c>
      <c r="B2393" t="s">
        <v>2206</v>
      </c>
    </row>
    <row r="2394" spans="1:2" x14ac:dyDescent="0.25">
      <c r="A2394" t="s">
        <v>7483</v>
      </c>
      <c r="B2394" t="s">
        <v>2207</v>
      </c>
    </row>
    <row r="2395" spans="1:2" x14ac:dyDescent="0.25">
      <c r="A2395" t="s">
        <v>7484</v>
      </c>
      <c r="B2395" t="s">
        <v>2208</v>
      </c>
    </row>
    <row r="2396" spans="1:2" x14ac:dyDescent="0.25">
      <c r="A2396" t="s">
        <v>7485</v>
      </c>
      <c r="B2396" t="s">
        <v>2209</v>
      </c>
    </row>
    <row r="2397" spans="1:2" x14ac:dyDescent="0.25">
      <c r="A2397" t="s">
        <v>7486</v>
      </c>
      <c r="B2397" t="s">
        <v>2210</v>
      </c>
    </row>
    <row r="2398" spans="1:2" x14ac:dyDescent="0.25">
      <c r="A2398" t="s">
        <v>7487</v>
      </c>
      <c r="B2398" t="s">
        <v>2211</v>
      </c>
    </row>
    <row r="2399" spans="1:2" x14ac:dyDescent="0.25">
      <c r="A2399" t="s">
        <v>7488</v>
      </c>
      <c r="B2399" t="s">
        <v>2212</v>
      </c>
    </row>
    <row r="2400" spans="1:2" x14ac:dyDescent="0.25">
      <c r="A2400" t="s">
        <v>7489</v>
      </c>
      <c r="B2400" t="s">
        <v>2213</v>
      </c>
    </row>
    <row r="2401" spans="1:2" x14ac:dyDescent="0.25">
      <c r="A2401" t="s">
        <v>7490</v>
      </c>
      <c r="B2401" t="s">
        <v>2214</v>
      </c>
    </row>
    <row r="2402" spans="1:2" x14ac:dyDescent="0.25">
      <c r="A2402" t="s">
        <v>7491</v>
      </c>
      <c r="B2402" t="s">
        <v>2215</v>
      </c>
    </row>
    <row r="2403" spans="1:2" x14ac:dyDescent="0.25">
      <c r="A2403" t="s">
        <v>7492</v>
      </c>
      <c r="B2403" t="s">
        <v>2216</v>
      </c>
    </row>
    <row r="2404" spans="1:2" x14ac:dyDescent="0.25">
      <c r="A2404" t="s">
        <v>7493</v>
      </c>
      <c r="B2404" t="s">
        <v>2217</v>
      </c>
    </row>
    <row r="2405" spans="1:2" x14ac:dyDescent="0.25">
      <c r="A2405" t="s">
        <v>7494</v>
      </c>
      <c r="B2405" t="s">
        <v>2218</v>
      </c>
    </row>
    <row r="2406" spans="1:2" x14ac:dyDescent="0.25">
      <c r="A2406" t="s">
        <v>7495</v>
      </c>
      <c r="B2406" t="s">
        <v>2219</v>
      </c>
    </row>
    <row r="2407" spans="1:2" x14ac:dyDescent="0.25">
      <c r="A2407" t="s">
        <v>7496</v>
      </c>
      <c r="B2407" t="s">
        <v>2220</v>
      </c>
    </row>
    <row r="2408" spans="1:2" x14ac:dyDescent="0.25">
      <c r="A2408" t="s">
        <v>7497</v>
      </c>
      <c r="B2408" t="s">
        <v>2221</v>
      </c>
    </row>
    <row r="2409" spans="1:2" x14ac:dyDescent="0.25">
      <c r="A2409" t="s">
        <v>7498</v>
      </c>
      <c r="B2409" t="s">
        <v>2222</v>
      </c>
    </row>
    <row r="2410" spans="1:2" x14ac:dyDescent="0.25">
      <c r="A2410" t="s">
        <v>7499</v>
      </c>
      <c r="B2410" t="s">
        <v>2223</v>
      </c>
    </row>
    <row r="2411" spans="1:2" x14ac:dyDescent="0.25">
      <c r="A2411" t="s">
        <v>7500</v>
      </c>
      <c r="B2411" t="s">
        <v>2224</v>
      </c>
    </row>
    <row r="2412" spans="1:2" x14ac:dyDescent="0.25">
      <c r="A2412" t="s">
        <v>7501</v>
      </c>
      <c r="B2412" t="s">
        <v>2225</v>
      </c>
    </row>
    <row r="2413" spans="1:2" x14ac:dyDescent="0.25">
      <c r="A2413" t="s">
        <v>7502</v>
      </c>
      <c r="B2413" t="s">
        <v>2226</v>
      </c>
    </row>
    <row r="2414" spans="1:2" x14ac:dyDescent="0.25">
      <c r="A2414" t="s">
        <v>7503</v>
      </c>
      <c r="B2414" t="s">
        <v>2227</v>
      </c>
    </row>
    <row r="2415" spans="1:2" x14ac:dyDescent="0.25">
      <c r="A2415" t="s">
        <v>7504</v>
      </c>
      <c r="B2415" t="s">
        <v>2228</v>
      </c>
    </row>
    <row r="2416" spans="1:2" x14ac:dyDescent="0.25">
      <c r="A2416" t="s">
        <v>7505</v>
      </c>
      <c r="B2416" t="s">
        <v>2229</v>
      </c>
    </row>
    <row r="2417" spans="1:2" x14ac:dyDescent="0.25">
      <c r="A2417" t="s">
        <v>7506</v>
      </c>
      <c r="B2417" t="s">
        <v>2230</v>
      </c>
    </row>
    <row r="2418" spans="1:2" x14ac:dyDescent="0.25">
      <c r="A2418" t="s">
        <v>7507</v>
      </c>
      <c r="B2418" t="s">
        <v>2231</v>
      </c>
    </row>
    <row r="2419" spans="1:2" x14ac:dyDescent="0.25">
      <c r="A2419" t="s">
        <v>7508</v>
      </c>
      <c r="B2419" t="s">
        <v>2232</v>
      </c>
    </row>
    <row r="2420" spans="1:2" x14ac:dyDescent="0.25">
      <c r="A2420" t="s">
        <v>7509</v>
      </c>
      <c r="B2420" t="s">
        <v>2233</v>
      </c>
    </row>
    <row r="2421" spans="1:2" x14ac:dyDescent="0.25">
      <c r="A2421" t="s">
        <v>7510</v>
      </c>
      <c r="B2421" t="s">
        <v>2234</v>
      </c>
    </row>
    <row r="2422" spans="1:2" x14ac:dyDescent="0.25">
      <c r="A2422" t="s">
        <v>7511</v>
      </c>
      <c r="B2422" t="s">
        <v>2235</v>
      </c>
    </row>
    <row r="2423" spans="1:2" x14ac:dyDescent="0.25">
      <c r="A2423" t="s">
        <v>7512</v>
      </c>
      <c r="B2423" t="s">
        <v>2236</v>
      </c>
    </row>
    <row r="2424" spans="1:2" x14ac:dyDescent="0.25">
      <c r="A2424" t="s">
        <v>7513</v>
      </c>
      <c r="B2424" t="s">
        <v>2237</v>
      </c>
    </row>
    <row r="2425" spans="1:2" x14ac:dyDescent="0.25">
      <c r="A2425" t="s">
        <v>7514</v>
      </c>
      <c r="B2425" t="s">
        <v>2238</v>
      </c>
    </row>
    <row r="2426" spans="1:2" x14ac:dyDescent="0.25">
      <c r="A2426" t="s">
        <v>7515</v>
      </c>
      <c r="B2426" t="s">
        <v>2239</v>
      </c>
    </row>
    <row r="2427" spans="1:2" x14ac:dyDescent="0.25">
      <c r="A2427" t="s">
        <v>7516</v>
      </c>
      <c r="B2427" t="s">
        <v>2240</v>
      </c>
    </row>
    <row r="2428" spans="1:2" x14ac:dyDescent="0.25">
      <c r="A2428" t="s">
        <v>7517</v>
      </c>
      <c r="B2428" t="s">
        <v>2241</v>
      </c>
    </row>
    <row r="2429" spans="1:2" x14ac:dyDescent="0.25">
      <c r="A2429" t="s">
        <v>7518</v>
      </c>
      <c r="B2429" t="s">
        <v>2242</v>
      </c>
    </row>
    <row r="2430" spans="1:2" x14ac:dyDescent="0.25">
      <c r="A2430" t="s">
        <v>7519</v>
      </c>
      <c r="B2430" t="s">
        <v>2243</v>
      </c>
    </row>
    <row r="2431" spans="1:2" x14ac:dyDescent="0.25">
      <c r="A2431" t="s">
        <v>7520</v>
      </c>
      <c r="B2431" t="s">
        <v>2244</v>
      </c>
    </row>
    <row r="2432" spans="1:2" x14ac:dyDescent="0.25">
      <c r="A2432" t="s">
        <v>7521</v>
      </c>
      <c r="B2432" t="s">
        <v>2245</v>
      </c>
    </row>
    <row r="2433" spans="1:2" x14ac:dyDescent="0.25">
      <c r="A2433" t="s">
        <v>7522</v>
      </c>
      <c r="B2433" t="s">
        <v>2034</v>
      </c>
    </row>
    <row r="2434" spans="1:2" x14ac:dyDescent="0.25">
      <c r="A2434" t="s">
        <v>7523</v>
      </c>
      <c r="B2434" t="s">
        <v>2246</v>
      </c>
    </row>
    <row r="2435" spans="1:2" x14ac:dyDescent="0.25">
      <c r="A2435" t="s">
        <v>7524</v>
      </c>
      <c r="B2435" t="s">
        <v>2247</v>
      </c>
    </row>
    <row r="2436" spans="1:2" x14ac:dyDescent="0.25">
      <c r="A2436" t="s">
        <v>7525</v>
      </c>
      <c r="B2436" t="s">
        <v>2248</v>
      </c>
    </row>
    <row r="2437" spans="1:2" x14ac:dyDescent="0.25">
      <c r="A2437" t="s">
        <v>7526</v>
      </c>
      <c r="B2437" t="s">
        <v>2249</v>
      </c>
    </row>
    <row r="2438" spans="1:2" x14ac:dyDescent="0.25">
      <c r="A2438" t="s">
        <v>7527</v>
      </c>
      <c r="B2438" t="s">
        <v>2250</v>
      </c>
    </row>
    <row r="2439" spans="1:2" x14ac:dyDescent="0.25">
      <c r="A2439" t="s">
        <v>7528</v>
      </c>
      <c r="B2439" t="s">
        <v>2251</v>
      </c>
    </row>
    <row r="2440" spans="1:2" x14ac:dyDescent="0.25">
      <c r="A2440" t="s">
        <v>7529</v>
      </c>
      <c r="B2440" t="s">
        <v>2252</v>
      </c>
    </row>
    <row r="2441" spans="1:2" x14ac:dyDescent="0.25">
      <c r="A2441" t="s">
        <v>7530</v>
      </c>
      <c r="B2441" t="s">
        <v>2253</v>
      </c>
    </row>
    <row r="2442" spans="1:2" x14ac:dyDescent="0.25">
      <c r="A2442" t="s">
        <v>7531</v>
      </c>
      <c r="B2442" t="s">
        <v>2254</v>
      </c>
    </row>
    <row r="2443" spans="1:2" x14ac:dyDescent="0.25">
      <c r="A2443" t="s">
        <v>7532</v>
      </c>
      <c r="B2443" t="s">
        <v>2255</v>
      </c>
    </row>
    <row r="2444" spans="1:2" x14ac:dyDescent="0.25">
      <c r="A2444" t="s">
        <v>7533</v>
      </c>
      <c r="B2444" t="s">
        <v>2256</v>
      </c>
    </row>
    <row r="2445" spans="1:2" x14ac:dyDescent="0.25">
      <c r="A2445" t="s">
        <v>7534</v>
      </c>
      <c r="B2445" t="s">
        <v>2257</v>
      </c>
    </row>
    <row r="2446" spans="1:2" x14ac:dyDescent="0.25">
      <c r="A2446" t="s">
        <v>7535</v>
      </c>
      <c r="B2446" t="s">
        <v>2258</v>
      </c>
    </row>
    <row r="2447" spans="1:2" x14ac:dyDescent="0.25">
      <c r="A2447" t="s">
        <v>7536</v>
      </c>
      <c r="B2447" t="s">
        <v>2259</v>
      </c>
    </row>
    <row r="2448" spans="1:2" x14ac:dyDescent="0.25">
      <c r="A2448" t="s">
        <v>7537</v>
      </c>
      <c r="B2448" t="s">
        <v>2260</v>
      </c>
    </row>
    <row r="2449" spans="1:2" x14ac:dyDescent="0.25">
      <c r="A2449" t="s">
        <v>7538</v>
      </c>
      <c r="B2449" t="s">
        <v>2261</v>
      </c>
    </row>
    <row r="2450" spans="1:2" x14ac:dyDescent="0.25">
      <c r="A2450" t="s">
        <v>7539</v>
      </c>
      <c r="B2450" t="s">
        <v>2262</v>
      </c>
    </row>
    <row r="2451" spans="1:2" x14ac:dyDescent="0.25">
      <c r="A2451" t="s">
        <v>7540</v>
      </c>
      <c r="B2451" t="s">
        <v>2263</v>
      </c>
    </row>
    <row r="2452" spans="1:2" x14ac:dyDescent="0.25">
      <c r="A2452" t="s">
        <v>7541</v>
      </c>
      <c r="B2452" t="s">
        <v>2264</v>
      </c>
    </row>
    <row r="2453" spans="1:2" x14ac:dyDescent="0.25">
      <c r="A2453" t="s">
        <v>7542</v>
      </c>
      <c r="B2453" t="s">
        <v>2265</v>
      </c>
    </row>
    <row r="2454" spans="1:2" x14ac:dyDescent="0.25">
      <c r="A2454" t="s">
        <v>7543</v>
      </c>
      <c r="B2454" t="s">
        <v>2266</v>
      </c>
    </row>
    <row r="2455" spans="1:2" x14ac:dyDescent="0.25">
      <c r="A2455" t="s">
        <v>7544</v>
      </c>
      <c r="B2455" t="s">
        <v>2267</v>
      </c>
    </row>
    <row r="2456" spans="1:2" x14ac:dyDescent="0.25">
      <c r="A2456" t="s">
        <v>7545</v>
      </c>
      <c r="B2456" t="s">
        <v>2268</v>
      </c>
    </row>
    <row r="2457" spans="1:2" x14ac:dyDescent="0.25">
      <c r="A2457" t="s">
        <v>7546</v>
      </c>
      <c r="B2457" t="s">
        <v>2269</v>
      </c>
    </row>
    <row r="2458" spans="1:2" x14ac:dyDescent="0.25">
      <c r="A2458" t="s">
        <v>7547</v>
      </c>
      <c r="B2458" t="s">
        <v>2270</v>
      </c>
    </row>
    <row r="2459" spans="1:2" x14ac:dyDescent="0.25">
      <c r="A2459" t="s">
        <v>7548</v>
      </c>
      <c r="B2459" t="s">
        <v>2271</v>
      </c>
    </row>
    <row r="2460" spans="1:2" x14ac:dyDescent="0.25">
      <c r="A2460" t="s">
        <v>7549</v>
      </c>
      <c r="B2460" t="s">
        <v>2272</v>
      </c>
    </row>
    <row r="2461" spans="1:2" x14ac:dyDescent="0.25">
      <c r="A2461" t="s">
        <v>7550</v>
      </c>
      <c r="B2461" t="s">
        <v>2273</v>
      </c>
    </row>
    <row r="2462" spans="1:2" x14ac:dyDescent="0.25">
      <c r="A2462" t="s">
        <v>7551</v>
      </c>
      <c r="B2462" t="s">
        <v>2274</v>
      </c>
    </row>
    <row r="2463" spans="1:2" x14ac:dyDescent="0.25">
      <c r="A2463" t="s">
        <v>7552</v>
      </c>
      <c r="B2463" t="s">
        <v>2275</v>
      </c>
    </row>
    <row r="2464" spans="1:2" x14ac:dyDescent="0.25">
      <c r="A2464" t="s">
        <v>7553</v>
      </c>
      <c r="B2464" t="s">
        <v>2276</v>
      </c>
    </row>
    <row r="2465" spans="1:2" x14ac:dyDescent="0.25">
      <c r="A2465" t="s">
        <v>7554</v>
      </c>
      <c r="B2465" t="s">
        <v>2277</v>
      </c>
    </row>
    <row r="2466" spans="1:2" x14ac:dyDescent="0.25">
      <c r="A2466" t="s">
        <v>7555</v>
      </c>
      <c r="B2466" t="s">
        <v>2278</v>
      </c>
    </row>
    <row r="2467" spans="1:2" x14ac:dyDescent="0.25">
      <c r="A2467" t="s">
        <v>7556</v>
      </c>
      <c r="B2467" t="s">
        <v>2279</v>
      </c>
    </row>
    <row r="2468" spans="1:2" x14ac:dyDescent="0.25">
      <c r="A2468" t="s">
        <v>7557</v>
      </c>
      <c r="B2468" t="s">
        <v>2280</v>
      </c>
    </row>
    <row r="2469" spans="1:2" x14ac:dyDescent="0.25">
      <c r="A2469" t="s">
        <v>7558</v>
      </c>
      <c r="B2469" t="s">
        <v>2281</v>
      </c>
    </row>
    <row r="2470" spans="1:2" x14ac:dyDescent="0.25">
      <c r="A2470" t="s">
        <v>7559</v>
      </c>
      <c r="B2470" t="s">
        <v>2282</v>
      </c>
    </row>
    <row r="2471" spans="1:2" x14ac:dyDescent="0.25">
      <c r="A2471" t="s">
        <v>7560</v>
      </c>
      <c r="B2471" t="s">
        <v>2283</v>
      </c>
    </row>
    <row r="2472" spans="1:2" x14ac:dyDescent="0.25">
      <c r="A2472" t="s">
        <v>7561</v>
      </c>
      <c r="B2472" t="s">
        <v>2284</v>
      </c>
    </row>
    <row r="2473" spans="1:2" x14ac:dyDescent="0.25">
      <c r="A2473" t="s">
        <v>7562</v>
      </c>
      <c r="B2473" t="s">
        <v>2285</v>
      </c>
    </row>
    <row r="2474" spans="1:2" x14ac:dyDescent="0.25">
      <c r="A2474" t="s">
        <v>7563</v>
      </c>
      <c r="B2474" t="s">
        <v>7564</v>
      </c>
    </row>
    <row r="2475" spans="1:2" x14ac:dyDescent="0.25">
      <c r="A2475" t="s">
        <v>7565</v>
      </c>
      <c r="B2475" t="s">
        <v>2286</v>
      </c>
    </row>
    <row r="2476" spans="1:2" x14ac:dyDescent="0.25">
      <c r="A2476" t="s">
        <v>7566</v>
      </c>
      <c r="B2476" t="s">
        <v>2287</v>
      </c>
    </row>
    <row r="2477" spans="1:2" x14ac:dyDescent="0.25">
      <c r="A2477" t="s">
        <v>7567</v>
      </c>
      <c r="B2477" t="s">
        <v>2288</v>
      </c>
    </row>
    <row r="2478" spans="1:2" x14ac:dyDescent="0.25">
      <c r="A2478" t="s">
        <v>7568</v>
      </c>
      <c r="B2478" t="s">
        <v>2289</v>
      </c>
    </row>
    <row r="2479" spans="1:2" x14ac:dyDescent="0.25">
      <c r="A2479" t="s">
        <v>7569</v>
      </c>
      <c r="B2479" t="s">
        <v>2290</v>
      </c>
    </row>
    <row r="2480" spans="1:2" x14ac:dyDescent="0.25">
      <c r="A2480" t="s">
        <v>7570</v>
      </c>
      <c r="B2480" t="s">
        <v>2291</v>
      </c>
    </row>
    <row r="2481" spans="1:2" x14ac:dyDescent="0.25">
      <c r="A2481" t="s">
        <v>7571</v>
      </c>
      <c r="B2481" t="s">
        <v>2292</v>
      </c>
    </row>
    <row r="2482" spans="1:2" x14ac:dyDescent="0.25">
      <c r="A2482" t="s">
        <v>7572</v>
      </c>
      <c r="B2482" t="s">
        <v>2293</v>
      </c>
    </row>
    <row r="2483" spans="1:2" x14ac:dyDescent="0.25">
      <c r="A2483" t="s">
        <v>7573</v>
      </c>
      <c r="B2483" t="s">
        <v>2294</v>
      </c>
    </row>
    <row r="2484" spans="1:2" x14ac:dyDescent="0.25">
      <c r="A2484" t="s">
        <v>7574</v>
      </c>
      <c r="B2484" t="s">
        <v>2295</v>
      </c>
    </row>
    <row r="2485" spans="1:2" x14ac:dyDescent="0.25">
      <c r="A2485" t="s">
        <v>7575</v>
      </c>
      <c r="B2485" t="s">
        <v>2296</v>
      </c>
    </row>
    <row r="2486" spans="1:2" x14ac:dyDescent="0.25">
      <c r="A2486" t="s">
        <v>7576</v>
      </c>
      <c r="B2486" t="s">
        <v>2297</v>
      </c>
    </row>
    <row r="2487" spans="1:2" x14ac:dyDescent="0.25">
      <c r="A2487" t="s">
        <v>7577</v>
      </c>
      <c r="B2487" t="s">
        <v>2298</v>
      </c>
    </row>
    <row r="2488" spans="1:2" x14ac:dyDescent="0.25">
      <c r="A2488" t="s">
        <v>7578</v>
      </c>
      <c r="B2488" t="s">
        <v>2299</v>
      </c>
    </row>
    <row r="2489" spans="1:2" x14ac:dyDescent="0.25">
      <c r="A2489" t="s">
        <v>7579</v>
      </c>
      <c r="B2489" t="s">
        <v>2300</v>
      </c>
    </row>
    <row r="2490" spans="1:2" x14ac:dyDescent="0.25">
      <c r="A2490" t="s">
        <v>7580</v>
      </c>
      <c r="B2490" t="s">
        <v>2102</v>
      </c>
    </row>
    <row r="2491" spans="1:2" x14ac:dyDescent="0.25">
      <c r="A2491" t="s">
        <v>7581</v>
      </c>
      <c r="B2491" t="s">
        <v>2301</v>
      </c>
    </row>
    <row r="2492" spans="1:2" x14ac:dyDescent="0.25">
      <c r="A2492" t="s">
        <v>7582</v>
      </c>
      <c r="B2492" t="s">
        <v>2302</v>
      </c>
    </row>
    <row r="2493" spans="1:2" x14ac:dyDescent="0.25">
      <c r="A2493" t="s">
        <v>7583</v>
      </c>
      <c r="B2493" t="s">
        <v>2303</v>
      </c>
    </row>
    <row r="2494" spans="1:2" x14ac:dyDescent="0.25">
      <c r="A2494" t="s">
        <v>7584</v>
      </c>
      <c r="B2494" t="s">
        <v>2304</v>
      </c>
    </row>
    <row r="2495" spans="1:2" x14ac:dyDescent="0.25">
      <c r="A2495" t="s">
        <v>7585</v>
      </c>
      <c r="B2495" t="s">
        <v>2305</v>
      </c>
    </row>
    <row r="2496" spans="1:2" x14ac:dyDescent="0.25">
      <c r="A2496" t="s">
        <v>7586</v>
      </c>
      <c r="B2496" t="s">
        <v>2306</v>
      </c>
    </row>
    <row r="2497" spans="1:2" x14ac:dyDescent="0.25">
      <c r="A2497" t="s">
        <v>7587</v>
      </c>
      <c r="B2497" t="s">
        <v>2307</v>
      </c>
    </row>
    <row r="2498" spans="1:2" x14ac:dyDescent="0.25">
      <c r="A2498" t="s">
        <v>7588</v>
      </c>
      <c r="B2498" t="s">
        <v>2308</v>
      </c>
    </row>
    <row r="2499" spans="1:2" x14ac:dyDescent="0.25">
      <c r="A2499" t="s">
        <v>7589</v>
      </c>
      <c r="B2499" t="s">
        <v>2309</v>
      </c>
    </row>
    <row r="2500" spans="1:2" x14ac:dyDescent="0.25">
      <c r="A2500" t="s">
        <v>7590</v>
      </c>
      <c r="B2500" t="s">
        <v>2310</v>
      </c>
    </row>
    <row r="2501" spans="1:2" x14ac:dyDescent="0.25">
      <c r="A2501" t="s">
        <v>7591</v>
      </c>
      <c r="B2501" t="s">
        <v>2311</v>
      </c>
    </row>
    <row r="2502" spans="1:2" x14ac:dyDescent="0.25">
      <c r="A2502" t="s">
        <v>7592</v>
      </c>
      <c r="B2502" t="s">
        <v>2312</v>
      </c>
    </row>
    <row r="2503" spans="1:2" x14ac:dyDescent="0.25">
      <c r="A2503" t="s">
        <v>7593</v>
      </c>
      <c r="B2503" t="s">
        <v>2313</v>
      </c>
    </row>
    <row r="2504" spans="1:2" x14ac:dyDescent="0.25">
      <c r="A2504" t="s">
        <v>7594</v>
      </c>
      <c r="B2504" t="s">
        <v>2314</v>
      </c>
    </row>
    <row r="2505" spans="1:2" x14ac:dyDescent="0.25">
      <c r="A2505" t="s">
        <v>7595</v>
      </c>
      <c r="B2505" t="s">
        <v>2315</v>
      </c>
    </row>
    <row r="2506" spans="1:2" x14ac:dyDescent="0.25">
      <c r="A2506" t="s">
        <v>7596</v>
      </c>
      <c r="B2506" t="s">
        <v>2316</v>
      </c>
    </row>
    <row r="2507" spans="1:2" x14ac:dyDescent="0.25">
      <c r="A2507" t="s">
        <v>7597</v>
      </c>
      <c r="B2507" t="s">
        <v>2317</v>
      </c>
    </row>
    <row r="2508" spans="1:2" x14ac:dyDescent="0.25">
      <c r="A2508" t="s">
        <v>7598</v>
      </c>
      <c r="B2508" t="s">
        <v>2318</v>
      </c>
    </row>
    <row r="2509" spans="1:2" x14ac:dyDescent="0.25">
      <c r="A2509" t="s">
        <v>7599</v>
      </c>
      <c r="B2509" t="s">
        <v>2319</v>
      </c>
    </row>
    <row r="2510" spans="1:2" x14ac:dyDescent="0.25">
      <c r="A2510" t="s">
        <v>7600</v>
      </c>
      <c r="B2510" t="s">
        <v>2320</v>
      </c>
    </row>
    <row r="2511" spans="1:2" x14ac:dyDescent="0.25">
      <c r="A2511" t="s">
        <v>7601</v>
      </c>
      <c r="B2511" t="s">
        <v>2321</v>
      </c>
    </row>
    <row r="2512" spans="1:2" x14ac:dyDescent="0.25">
      <c r="A2512" t="s">
        <v>7602</v>
      </c>
      <c r="B2512" t="s">
        <v>2322</v>
      </c>
    </row>
    <row r="2513" spans="1:2" x14ac:dyDescent="0.25">
      <c r="A2513" t="s">
        <v>7603</v>
      </c>
      <c r="B2513" t="s">
        <v>2154</v>
      </c>
    </row>
    <row r="2514" spans="1:2" x14ac:dyDescent="0.25">
      <c r="A2514" t="s">
        <v>7604</v>
      </c>
      <c r="B2514" t="s">
        <v>2323</v>
      </c>
    </row>
    <row r="2515" spans="1:2" x14ac:dyDescent="0.25">
      <c r="A2515" t="s">
        <v>7605</v>
      </c>
      <c r="B2515" t="s">
        <v>2324</v>
      </c>
    </row>
    <row r="2516" spans="1:2" x14ac:dyDescent="0.25">
      <c r="A2516" t="s">
        <v>7606</v>
      </c>
      <c r="B2516" t="s">
        <v>2325</v>
      </c>
    </row>
    <row r="2517" spans="1:2" x14ac:dyDescent="0.25">
      <c r="A2517" t="s">
        <v>7607</v>
      </c>
      <c r="B2517" t="s">
        <v>2326</v>
      </c>
    </row>
    <row r="2518" spans="1:2" x14ac:dyDescent="0.25">
      <c r="A2518" t="s">
        <v>7608</v>
      </c>
      <c r="B2518" t="s">
        <v>2327</v>
      </c>
    </row>
    <row r="2519" spans="1:2" x14ac:dyDescent="0.25">
      <c r="A2519" t="s">
        <v>7609</v>
      </c>
      <c r="B2519" t="s">
        <v>2328</v>
      </c>
    </row>
    <row r="2520" spans="1:2" x14ac:dyDescent="0.25">
      <c r="A2520" t="s">
        <v>7610</v>
      </c>
      <c r="B2520" t="s">
        <v>1876</v>
      </c>
    </row>
    <row r="2521" spans="1:2" x14ac:dyDescent="0.25">
      <c r="A2521" t="s">
        <v>7611</v>
      </c>
      <c r="B2521" t="s">
        <v>2329</v>
      </c>
    </row>
    <row r="2522" spans="1:2" x14ac:dyDescent="0.25">
      <c r="A2522" t="s">
        <v>7612</v>
      </c>
      <c r="B2522" t="s">
        <v>2330</v>
      </c>
    </row>
    <row r="2523" spans="1:2" x14ac:dyDescent="0.25">
      <c r="A2523" t="s">
        <v>7613</v>
      </c>
      <c r="B2523" t="s">
        <v>2331</v>
      </c>
    </row>
    <row r="2524" spans="1:2" x14ac:dyDescent="0.25">
      <c r="A2524" t="s">
        <v>7614</v>
      </c>
      <c r="B2524" t="s">
        <v>2332</v>
      </c>
    </row>
    <row r="2525" spans="1:2" x14ac:dyDescent="0.25">
      <c r="A2525" t="s">
        <v>7615</v>
      </c>
      <c r="B2525" t="s">
        <v>2333</v>
      </c>
    </row>
    <row r="2526" spans="1:2" x14ac:dyDescent="0.25">
      <c r="A2526" t="s">
        <v>7616</v>
      </c>
      <c r="B2526" t="s">
        <v>2334</v>
      </c>
    </row>
    <row r="2527" spans="1:2" x14ac:dyDescent="0.25">
      <c r="A2527" t="s">
        <v>7617</v>
      </c>
      <c r="B2527" t="s">
        <v>2335</v>
      </c>
    </row>
    <row r="2528" spans="1:2" x14ac:dyDescent="0.25">
      <c r="A2528" t="s">
        <v>7618</v>
      </c>
      <c r="B2528" t="s">
        <v>2336</v>
      </c>
    </row>
    <row r="2529" spans="1:2" x14ac:dyDescent="0.25">
      <c r="A2529" t="s">
        <v>7619</v>
      </c>
      <c r="B2529" t="s">
        <v>2337</v>
      </c>
    </row>
    <row r="2530" spans="1:2" x14ac:dyDescent="0.25">
      <c r="A2530" t="s">
        <v>7620</v>
      </c>
      <c r="B2530" t="s">
        <v>2338</v>
      </c>
    </row>
    <row r="2531" spans="1:2" x14ac:dyDescent="0.25">
      <c r="A2531" t="s">
        <v>7621</v>
      </c>
      <c r="B2531" t="s">
        <v>2339</v>
      </c>
    </row>
    <row r="2532" spans="1:2" x14ac:dyDescent="0.25">
      <c r="A2532" t="s">
        <v>7622</v>
      </c>
      <c r="B2532" t="s">
        <v>2340</v>
      </c>
    </row>
    <row r="2533" spans="1:2" x14ac:dyDescent="0.25">
      <c r="A2533" t="s">
        <v>7623</v>
      </c>
      <c r="B2533" t="s">
        <v>2341</v>
      </c>
    </row>
    <row r="2534" spans="1:2" x14ac:dyDescent="0.25">
      <c r="A2534" t="s">
        <v>7624</v>
      </c>
      <c r="B2534" t="s">
        <v>2342</v>
      </c>
    </row>
    <row r="2535" spans="1:2" x14ac:dyDescent="0.25">
      <c r="A2535" t="s">
        <v>7625</v>
      </c>
      <c r="B2535" t="s">
        <v>2343</v>
      </c>
    </row>
    <row r="2536" spans="1:2" x14ac:dyDescent="0.25">
      <c r="A2536" t="s">
        <v>7626</v>
      </c>
      <c r="B2536" t="s">
        <v>2344</v>
      </c>
    </row>
    <row r="2537" spans="1:2" x14ac:dyDescent="0.25">
      <c r="A2537" t="s">
        <v>7627</v>
      </c>
      <c r="B2537" t="s">
        <v>2345</v>
      </c>
    </row>
    <row r="2538" spans="1:2" x14ac:dyDescent="0.25">
      <c r="A2538" t="s">
        <v>7628</v>
      </c>
      <c r="B2538" t="s">
        <v>2346</v>
      </c>
    </row>
    <row r="2539" spans="1:2" x14ac:dyDescent="0.25">
      <c r="A2539" t="s">
        <v>7629</v>
      </c>
      <c r="B2539" t="s">
        <v>2347</v>
      </c>
    </row>
    <row r="2540" spans="1:2" x14ac:dyDescent="0.25">
      <c r="A2540" t="s">
        <v>7630</v>
      </c>
      <c r="B2540" t="s">
        <v>2348</v>
      </c>
    </row>
    <row r="2541" spans="1:2" x14ac:dyDescent="0.25">
      <c r="A2541" t="s">
        <v>7631</v>
      </c>
      <c r="B2541" t="s">
        <v>2349</v>
      </c>
    </row>
    <row r="2542" spans="1:2" x14ac:dyDescent="0.25">
      <c r="A2542" t="s">
        <v>7632</v>
      </c>
      <c r="B2542" t="s">
        <v>2350</v>
      </c>
    </row>
    <row r="2543" spans="1:2" x14ac:dyDescent="0.25">
      <c r="A2543" t="s">
        <v>7633</v>
      </c>
      <c r="B2543" t="s">
        <v>2351</v>
      </c>
    </row>
    <row r="2544" spans="1:2" x14ac:dyDescent="0.25">
      <c r="A2544" t="s">
        <v>7634</v>
      </c>
      <c r="B2544" t="s">
        <v>2352</v>
      </c>
    </row>
    <row r="2545" spans="1:2" x14ac:dyDescent="0.25">
      <c r="A2545" t="s">
        <v>7635</v>
      </c>
      <c r="B2545" t="s">
        <v>2353</v>
      </c>
    </row>
    <row r="2546" spans="1:2" x14ac:dyDescent="0.25">
      <c r="A2546" t="s">
        <v>7636</v>
      </c>
      <c r="B2546" t="s">
        <v>2354</v>
      </c>
    </row>
    <row r="2547" spans="1:2" x14ac:dyDescent="0.25">
      <c r="A2547" t="s">
        <v>7637</v>
      </c>
      <c r="B2547" t="s">
        <v>2355</v>
      </c>
    </row>
    <row r="2548" spans="1:2" x14ac:dyDescent="0.25">
      <c r="A2548" t="s">
        <v>7638</v>
      </c>
      <c r="B2548" t="s">
        <v>2356</v>
      </c>
    </row>
    <row r="2549" spans="1:2" x14ac:dyDescent="0.25">
      <c r="A2549" t="s">
        <v>7639</v>
      </c>
      <c r="B2549" t="s">
        <v>2357</v>
      </c>
    </row>
    <row r="2550" spans="1:2" x14ac:dyDescent="0.25">
      <c r="A2550" t="s">
        <v>7640</v>
      </c>
      <c r="B2550" t="s">
        <v>2358</v>
      </c>
    </row>
    <row r="2551" spans="1:2" x14ac:dyDescent="0.25">
      <c r="A2551" t="s">
        <v>7641</v>
      </c>
      <c r="B2551" t="s">
        <v>2359</v>
      </c>
    </row>
    <row r="2552" spans="1:2" x14ac:dyDescent="0.25">
      <c r="A2552" t="s">
        <v>7642</v>
      </c>
      <c r="B2552" t="s">
        <v>2360</v>
      </c>
    </row>
    <row r="2553" spans="1:2" x14ac:dyDescent="0.25">
      <c r="A2553" t="s">
        <v>7643</v>
      </c>
      <c r="B2553" t="s">
        <v>2361</v>
      </c>
    </row>
    <row r="2554" spans="1:2" x14ac:dyDescent="0.25">
      <c r="A2554" t="s">
        <v>7644</v>
      </c>
      <c r="B2554" t="s">
        <v>2362</v>
      </c>
    </row>
    <row r="2555" spans="1:2" x14ac:dyDescent="0.25">
      <c r="A2555" t="s">
        <v>7645</v>
      </c>
      <c r="B2555" t="s">
        <v>2363</v>
      </c>
    </row>
    <row r="2556" spans="1:2" x14ac:dyDescent="0.25">
      <c r="A2556" t="s">
        <v>7646</v>
      </c>
      <c r="B2556" t="s">
        <v>2364</v>
      </c>
    </row>
    <row r="2557" spans="1:2" x14ac:dyDescent="0.25">
      <c r="A2557" t="s">
        <v>7647</v>
      </c>
      <c r="B2557" t="s">
        <v>2365</v>
      </c>
    </row>
    <row r="2558" spans="1:2" x14ac:dyDescent="0.25">
      <c r="A2558" t="s">
        <v>7648</v>
      </c>
      <c r="B2558" t="s">
        <v>2366</v>
      </c>
    </row>
    <row r="2559" spans="1:2" x14ac:dyDescent="0.25">
      <c r="A2559" t="s">
        <v>7649</v>
      </c>
      <c r="B2559" t="s">
        <v>2367</v>
      </c>
    </row>
    <row r="2560" spans="1:2" x14ac:dyDescent="0.25">
      <c r="A2560" t="s">
        <v>7650</v>
      </c>
      <c r="B2560" t="s">
        <v>2368</v>
      </c>
    </row>
    <row r="2561" spans="1:2" x14ac:dyDescent="0.25">
      <c r="A2561" t="s">
        <v>7651</v>
      </c>
      <c r="B2561" t="s">
        <v>2369</v>
      </c>
    </row>
    <row r="2562" spans="1:2" x14ac:dyDescent="0.25">
      <c r="A2562" t="s">
        <v>7652</v>
      </c>
      <c r="B2562" t="s">
        <v>2370</v>
      </c>
    </row>
    <row r="2563" spans="1:2" x14ac:dyDescent="0.25">
      <c r="A2563" t="s">
        <v>7653</v>
      </c>
      <c r="B2563" t="s">
        <v>2371</v>
      </c>
    </row>
    <row r="2564" spans="1:2" x14ac:dyDescent="0.25">
      <c r="A2564" t="s">
        <v>7654</v>
      </c>
      <c r="B2564" t="s">
        <v>2372</v>
      </c>
    </row>
    <row r="2565" spans="1:2" x14ac:dyDescent="0.25">
      <c r="A2565" t="s">
        <v>7655</v>
      </c>
      <c r="B2565" t="s">
        <v>2373</v>
      </c>
    </row>
    <row r="2566" spans="1:2" x14ac:dyDescent="0.25">
      <c r="A2566" t="s">
        <v>7656</v>
      </c>
      <c r="B2566" t="s">
        <v>2374</v>
      </c>
    </row>
    <row r="2567" spans="1:2" x14ac:dyDescent="0.25">
      <c r="A2567" t="s">
        <v>7657</v>
      </c>
      <c r="B2567" t="s">
        <v>2375</v>
      </c>
    </row>
    <row r="2568" spans="1:2" x14ac:dyDescent="0.25">
      <c r="A2568" t="s">
        <v>7658</v>
      </c>
      <c r="B2568" t="s">
        <v>2376</v>
      </c>
    </row>
    <row r="2569" spans="1:2" x14ac:dyDescent="0.25">
      <c r="A2569" t="s">
        <v>7659</v>
      </c>
      <c r="B2569" t="s">
        <v>2377</v>
      </c>
    </row>
    <row r="2570" spans="1:2" x14ac:dyDescent="0.25">
      <c r="A2570" t="s">
        <v>7660</v>
      </c>
      <c r="B2570" t="s">
        <v>2378</v>
      </c>
    </row>
    <row r="2571" spans="1:2" x14ac:dyDescent="0.25">
      <c r="A2571" t="s">
        <v>7661</v>
      </c>
      <c r="B2571" t="s">
        <v>2379</v>
      </c>
    </row>
    <row r="2572" spans="1:2" x14ac:dyDescent="0.25">
      <c r="A2572" t="s">
        <v>7662</v>
      </c>
      <c r="B2572" t="s">
        <v>2380</v>
      </c>
    </row>
    <row r="2573" spans="1:2" x14ac:dyDescent="0.25">
      <c r="A2573" t="s">
        <v>7663</v>
      </c>
      <c r="B2573" t="s">
        <v>2381</v>
      </c>
    </row>
    <row r="2574" spans="1:2" x14ac:dyDescent="0.25">
      <c r="A2574" t="s">
        <v>7664</v>
      </c>
      <c r="B2574" t="s">
        <v>2382</v>
      </c>
    </row>
    <row r="2575" spans="1:2" x14ac:dyDescent="0.25">
      <c r="A2575" t="s">
        <v>7665</v>
      </c>
      <c r="B2575" t="s">
        <v>2383</v>
      </c>
    </row>
    <row r="2576" spans="1:2" x14ac:dyDescent="0.25">
      <c r="A2576" t="s">
        <v>7666</v>
      </c>
      <c r="B2576" t="s">
        <v>2384</v>
      </c>
    </row>
    <row r="2577" spans="1:2" x14ac:dyDescent="0.25">
      <c r="A2577" t="s">
        <v>7667</v>
      </c>
      <c r="B2577" t="s">
        <v>2385</v>
      </c>
    </row>
    <row r="2578" spans="1:2" x14ac:dyDescent="0.25">
      <c r="A2578" t="s">
        <v>7668</v>
      </c>
      <c r="B2578" t="s">
        <v>2386</v>
      </c>
    </row>
    <row r="2579" spans="1:2" x14ac:dyDescent="0.25">
      <c r="A2579" t="s">
        <v>7669</v>
      </c>
      <c r="B2579" t="s">
        <v>2387</v>
      </c>
    </row>
    <row r="2580" spans="1:2" x14ac:dyDescent="0.25">
      <c r="A2580" t="s">
        <v>7670</v>
      </c>
      <c r="B2580" t="s">
        <v>2388</v>
      </c>
    </row>
    <row r="2581" spans="1:2" x14ac:dyDescent="0.25">
      <c r="A2581" t="s">
        <v>7671</v>
      </c>
      <c r="B2581" t="s">
        <v>2389</v>
      </c>
    </row>
    <row r="2582" spans="1:2" x14ac:dyDescent="0.25">
      <c r="A2582" t="s">
        <v>7672</v>
      </c>
      <c r="B2582" t="s">
        <v>2390</v>
      </c>
    </row>
    <row r="2583" spans="1:2" x14ac:dyDescent="0.25">
      <c r="A2583" t="s">
        <v>7673</v>
      </c>
      <c r="B2583" t="s">
        <v>2391</v>
      </c>
    </row>
    <row r="2584" spans="1:2" x14ac:dyDescent="0.25">
      <c r="A2584" t="s">
        <v>7674</v>
      </c>
      <c r="B2584" t="s">
        <v>2392</v>
      </c>
    </row>
    <row r="2585" spans="1:2" x14ac:dyDescent="0.25">
      <c r="A2585" t="s">
        <v>7675</v>
      </c>
      <c r="B2585" t="s">
        <v>2393</v>
      </c>
    </row>
    <row r="2586" spans="1:2" x14ac:dyDescent="0.25">
      <c r="A2586" t="s">
        <v>7676</v>
      </c>
      <c r="B2586" t="s">
        <v>2394</v>
      </c>
    </row>
    <row r="2587" spans="1:2" x14ac:dyDescent="0.25">
      <c r="A2587" t="s">
        <v>7677</v>
      </c>
      <c r="B2587" t="s">
        <v>2395</v>
      </c>
    </row>
    <row r="2588" spans="1:2" x14ac:dyDescent="0.25">
      <c r="A2588" t="s">
        <v>7678</v>
      </c>
      <c r="B2588" t="s">
        <v>2396</v>
      </c>
    </row>
    <row r="2589" spans="1:2" x14ac:dyDescent="0.25">
      <c r="A2589" t="s">
        <v>7679</v>
      </c>
      <c r="B2589" t="s">
        <v>2397</v>
      </c>
    </row>
    <row r="2590" spans="1:2" x14ac:dyDescent="0.25">
      <c r="A2590" t="s">
        <v>7680</v>
      </c>
      <c r="B2590" t="s">
        <v>2398</v>
      </c>
    </row>
    <row r="2591" spans="1:2" x14ac:dyDescent="0.25">
      <c r="A2591" t="s">
        <v>7681</v>
      </c>
      <c r="B2591" t="s">
        <v>2399</v>
      </c>
    </row>
    <row r="2592" spans="1:2" x14ac:dyDescent="0.25">
      <c r="A2592" t="s">
        <v>7682</v>
      </c>
      <c r="B2592" t="s">
        <v>2400</v>
      </c>
    </row>
    <row r="2593" spans="1:2" x14ac:dyDescent="0.25">
      <c r="A2593" t="s">
        <v>7683</v>
      </c>
      <c r="B2593" t="s">
        <v>2401</v>
      </c>
    </row>
    <row r="2594" spans="1:2" x14ac:dyDescent="0.25">
      <c r="A2594" t="s">
        <v>7684</v>
      </c>
      <c r="B2594" t="s">
        <v>2402</v>
      </c>
    </row>
    <row r="2595" spans="1:2" x14ac:dyDescent="0.25">
      <c r="A2595" t="s">
        <v>7685</v>
      </c>
      <c r="B2595" t="s">
        <v>2403</v>
      </c>
    </row>
    <row r="2596" spans="1:2" x14ac:dyDescent="0.25">
      <c r="A2596" t="s">
        <v>7686</v>
      </c>
      <c r="B2596" t="s">
        <v>2404</v>
      </c>
    </row>
    <row r="2597" spans="1:2" x14ac:dyDescent="0.25">
      <c r="A2597" t="s">
        <v>7687</v>
      </c>
      <c r="B2597" t="s">
        <v>2405</v>
      </c>
    </row>
    <row r="2598" spans="1:2" x14ac:dyDescent="0.25">
      <c r="A2598" t="s">
        <v>7688</v>
      </c>
      <c r="B2598" t="s">
        <v>2406</v>
      </c>
    </row>
    <row r="2599" spans="1:2" x14ac:dyDescent="0.25">
      <c r="A2599" t="s">
        <v>7689</v>
      </c>
      <c r="B2599" t="s">
        <v>2407</v>
      </c>
    </row>
    <row r="2600" spans="1:2" x14ac:dyDescent="0.25">
      <c r="A2600" t="s">
        <v>7690</v>
      </c>
      <c r="B2600" t="s">
        <v>2408</v>
      </c>
    </row>
    <row r="2601" spans="1:2" x14ac:dyDescent="0.25">
      <c r="A2601" t="s">
        <v>7691</v>
      </c>
      <c r="B2601" t="s">
        <v>2409</v>
      </c>
    </row>
    <row r="2602" spans="1:2" x14ac:dyDescent="0.25">
      <c r="A2602" t="s">
        <v>7692</v>
      </c>
      <c r="B2602" t="s">
        <v>2410</v>
      </c>
    </row>
    <row r="2603" spans="1:2" x14ac:dyDescent="0.25">
      <c r="A2603" t="s">
        <v>7693</v>
      </c>
      <c r="B2603" t="s">
        <v>2411</v>
      </c>
    </row>
    <row r="2604" spans="1:2" x14ac:dyDescent="0.25">
      <c r="A2604" t="s">
        <v>7694</v>
      </c>
      <c r="B2604" t="s">
        <v>4996</v>
      </c>
    </row>
    <row r="2605" spans="1:2" x14ac:dyDescent="0.25">
      <c r="A2605" t="s">
        <v>7695</v>
      </c>
      <c r="B2605" t="s">
        <v>2412</v>
      </c>
    </row>
    <row r="2606" spans="1:2" x14ac:dyDescent="0.25">
      <c r="A2606" t="s">
        <v>7696</v>
      </c>
      <c r="B2606" t="s">
        <v>2413</v>
      </c>
    </row>
    <row r="2607" spans="1:2" x14ac:dyDescent="0.25">
      <c r="A2607" t="s">
        <v>7697</v>
      </c>
      <c r="B2607" t="s">
        <v>2414</v>
      </c>
    </row>
    <row r="2608" spans="1:2" x14ac:dyDescent="0.25">
      <c r="A2608" t="s">
        <v>7698</v>
      </c>
      <c r="B2608" t="s">
        <v>2415</v>
      </c>
    </row>
    <row r="2609" spans="1:2" x14ac:dyDescent="0.25">
      <c r="A2609" t="s">
        <v>7699</v>
      </c>
      <c r="B2609" t="s">
        <v>2416</v>
      </c>
    </row>
    <row r="2610" spans="1:2" x14ac:dyDescent="0.25">
      <c r="A2610" t="s">
        <v>7700</v>
      </c>
      <c r="B2610" t="s">
        <v>2417</v>
      </c>
    </row>
    <row r="2611" spans="1:2" x14ac:dyDescent="0.25">
      <c r="A2611" t="s">
        <v>7701</v>
      </c>
      <c r="B2611" t="s">
        <v>2418</v>
      </c>
    </row>
    <row r="2612" spans="1:2" x14ac:dyDescent="0.25">
      <c r="A2612" t="s">
        <v>7702</v>
      </c>
      <c r="B2612" t="s">
        <v>2419</v>
      </c>
    </row>
    <row r="2613" spans="1:2" x14ac:dyDescent="0.25">
      <c r="A2613" t="s">
        <v>7703</v>
      </c>
      <c r="B2613" t="s">
        <v>2420</v>
      </c>
    </row>
    <row r="2614" spans="1:2" x14ac:dyDescent="0.25">
      <c r="A2614" t="s">
        <v>7704</v>
      </c>
      <c r="B2614" t="s">
        <v>2421</v>
      </c>
    </row>
    <row r="2615" spans="1:2" x14ac:dyDescent="0.25">
      <c r="A2615" t="s">
        <v>7705</v>
      </c>
      <c r="B2615" t="s">
        <v>2422</v>
      </c>
    </row>
    <row r="2616" spans="1:2" x14ac:dyDescent="0.25">
      <c r="A2616" t="s">
        <v>7706</v>
      </c>
      <c r="B2616" t="s">
        <v>2423</v>
      </c>
    </row>
    <row r="2617" spans="1:2" x14ac:dyDescent="0.25">
      <c r="A2617" t="s">
        <v>7707</v>
      </c>
      <c r="B2617" t="s">
        <v>2424</v>
      </c>
    </row>
    <row r="2618" spans="1:2" x14ac:dyDescent="0.25">
      <c r="A2618" t="s">
        <v>7708</v>
      </c>
      <c r="B2618" t="s">
        <v>2425</v>
      </c>
    </row>
    <row r="2619" spans="1:2" x14ac:dyDescent="0.25">
      <c r="A2619" t="s">
        <v>7709</v>
      </c>
      <c r="B2619" t="s">
        <v>2426</v>
      </c>
    </row>
    <row r="2620" spans="1:2" x14ac:dyDescent="0.25">
      <c r="A2620" t="s">
        <v>7710</v>
      </c>
      <c r="B2620" t="s">
        <v>2427</v>
      </c>
    </row>
    <row r="2621" spans="1:2" x14ac:dyDescent="0.25">
      <c r="A2621" t="s">
        <v>7711</v>
      </c>
      <c r="B2621" t="s">
        <v>2428</v>
      </c>
    </row>
    <row r="2622" spans="1:2" x14ac:dyDescent="0.25">
      <c r="A2622" t="s">
        <v>7712</v>
      </c>
      <c r="B2622" t="s">
        <v>2429</v>
      </c>
    </row>
    <row r="2623" spans="1:2" x14ac:dyDescent="0.25">
      <c r="A2623" t="s">
        <v>7713</v>
      </c>
      <c r="B2623" t="s">
        <v>2430</v>
      </c>
    </row>
    <row r="2624" spans="1:2" x14ac:dyDescent="0.25">
      <c r="A2624" t="s">
        <v>7714</v>
      </c>
      <c r="B2624" t="s">
        <v>2431</v>
      </c>
    </row>
    <row r="2625" spans="1:2" x14ac:dyDescent="0.25">
      <c r="A2625" t="s">
        <v>7715</v>
      </c>
      <c r="B2625" t="s">
        <v>2432</v>
      </c>
    </row>
    <row r="2626" spans="1:2" x14ac:dyDescent="0.25">
      <c r="A2626" t="s">
        <v>7716</v>
      </c>
      <c r="B2626" t="s">
        <v>2433</v>
      </c>
    </row>
    <row r="2627" spans="1:2" x14ac:dyDescent="0.25">
      <c r="A2627" t="s">
        <v>7717</v>
      </c>
      <c r="B2627" t="s">
        <v>2434</v>
      </c>
    </row>
    <row r="2628" spans="1:2" x14ac:dyDescent="0.25">
      <c r="A2628" t="s">
        <v>7718</v>
      </c>
      <c r="B2628" t="s">
        <v>2435</v>
      </c>
    </row>
    <row r="2629" spans="1:2" x14ac:dyDescent="0.25">
      <c r="A2629" t="s">
        <v>7719</v>
      </c>
      <c r="B2629" t="s">
        <v>2436</v>
      </c>
    </row>
    <row r="2630" spans="1:2" x14ac:dyDescent="0.25">
      <c r="A2630" t="s">
        <v>7720</v>
      </c>
      <c r="B2630" t="s">
        <v>2437</v>
      </c>
    </row>
    <row r="2631" spans="1:2" x14ac:dyDescent="0.25">
      <c r="A2631" t="s">
        <v>7721</v>
      </c>
      <c r="B2631" t="s">
        <v>2438</v>
      </c>
    </row>
    <row r="2632" spans="1:2" x14ac:dyDescent="0.25">
      <c r="A2632" t="s">
        <v>7722</v>
      </c>
      <c r="B2632" t="s">
        <v>2439</v>
      </c>
    </row>
    <row r="2633" spans="1:2" x14ac:dyDescent="0.25">
      <c r="A2633" t="s">
        <v>7723</v>
      </c>
      <c r="B2633" t="s">
        <v>2440</v>
      </c>
    </row>
    <row r="2634" spans="1:2" x14ac:dyDescent="0.25">
      <c r="A2634" t="s">
        <v>7724</v>
      </c>
      <c r="B2634" t="s">
        <v>2441</v>
      </c>
    </row>
    <row r="2635" spans="1:2" x14ac:dyDescent="0.25">
      <c r="A2635" t="s">
        <v>7725</v>
      </c>
      <c r="B2635" t="s">
        <v>2442</v>
      </c>
    </row>
    <row r="2636" spans="1:2" x14ac:dyDescent="0.25">
      <c r="A2636" t="s">
        <v>7726</v>
      </c>
      <c r="B2636" t="s">
        <v>2443</v>
      </c>
    </row>
    <row r="2637" spans="1:2" x14ac:dyDescent="0.25">
      <c r="A2637" t="s">
        <v>7727</v>
      </c>
      <c r="B2637" t="s">
        <v>2444</v>
      </c>
    </row>
    <row r="2638" spans="1:2" x14ac:dyDescent="0.25">
      <c r="A2638" t="s">
        <v>7728</v>
      </c>
      <c r="B2638" t="s">
        <v>2445</v>
      </c>
    </row>
    <row r="2639" spans="1:2" x14ac:dyDescent="0.25">
      <c r="A2639" t="s">
        <v>7729</v>
      </c>
      <c r="B2639" t="s">
        <v>2446</v>
      </c>
    </row>
    <row r="2640" spans="1:2" x14ac:dyDescent="0.25">
      <c r="A2640" t="s">
        <v>7730</v>
      </c>
      <c r="B2640" t="s">
        <v>2447</v>
      </c>
    </row>
    <row r="2641" spans="1:2" x14ac:dyDescent="0.25">
      <c r="A2641" t="s">
        <v>7731</v>
      </c>
      <c r="B2641" t="s">
        <v>2448</v>
      </c>
    </row>
    <row r="2642" spans="1:2" x14ac:dyDescent="0.25">
      <c r="A2642" t="s">
        <v>7732</v>
      </c>
      <c r="B2642" t="s">
        <v>2449</v>
      </c>
    </row>
    <row r="2643" spans="1:2" x14ac:dyDescent="0.25">
      <c r="A2643" t="s">
        <v>7733</v>
      </c>
      <c r="B2643" t="s">
        <v>2450</v>
      </c>
    </row>
    <row r="2644" spans="1:2" x14ac:dyDescent="0.25">
      <c r="A2644" t="s">
        <v>7734</v>
      </c>
      <c r="B2644" t="s">
        <v>2451</v>
      </c>
    </row>
    <row r="2645" spans="1:2" x14ac:dyDescent="0.25">
      <c r="A2645" t="s">
        <v>7735</v>
      </c>
      <c r="B2645" t="s">
        <v>2452</v>
      </c>
    </row>
    <row r="2646" spans="1:2" x14ac:dyDescent="0.25">
      <c r="A2646" t="s">
        <v>7736</v>
      </c>
      <c r="B2646" t="s">
        <v>2453</v>
      </c>
    </row>
    <row r="2647" spans="1:2" x14ac:dyDescent="0.25">
      <c r="A2647" t="s">
        <v>7737</v>
      </c>
      <c r="B2647" t="s">
        <v>1435</v>
      </c>
    </row>
    <row r="2648" spans="1:2" x14ac:dyDescent="0.25">
      <c r="A2648" t="s">
        <v>7738</v>
      </c>
      <c r="B2648" t="s">
        <v>2454</v>
      </c>
    </row>
    <row r="2649" spans="1:2" x14ac:dyDescent="0.25">
      <c r="A2649" t="s">
        <v>7739</v>
      </c>
      <c r="B2649" t="s">
        <v>2455</v>
      </c>
    </row>
    <row r="2650" spans="1:2" x14ac:dyDescent="0.25">
      <c r="A2650" t="s">
        <v>7740</v>
      </c>
      <c r="B2650" t="s">
        <v>2456</v>
      </c>
    </row>
    <row r="2651" spans="1:2" x14ac:dyDescent="0.25">
      <c r="A2651" t="s">
        <v>7741</v>
      </c>
      <c r="B2651" t="s">
        <v>2457</v>
      </c>
    </row>
    <row r="2652" spans="1:2" x14ac:dyDescent="0.25">
      <c r="A2652" t="s">
        <v>7742</v>
      </c>
      <c r="B2652" t="s">
        <v>2458</v>
      </c>
    </row>
    <row r="2653" spans="1:2" x14ac:dyDescent="0.25">
      <c r="A2653" t="s">
        <v>7743</v>
      </c>
      <c r="B2653" t="s">
        <v>2459</v>
      </c>
    </row>
    <row r="2654" spans="1:2" x14ac:dyDescent="0.25">
      <c r="A2654" t="s">
        <v>7744</v>
      </c>
      <c r="B2654" t="s">
        <v>2460</v>
      </c>
    </row>
    <row r="2655" spans="1:2" x14ac:dyDescent="0.25">
      <c r="A2655" t="s">
        <v>7745</v>
      </c>
      <c r="B2655" t="s">
        <v>2461</v>
      </c>
    </row>
    <row r="2656" spans="1:2" x14ac:dyDescent="0.25">
      <c r="A2656" t="s">
        <v>7746</v>
      </c>
      <c r="B2656" t="s">
        <v>2462</v>
      </c>
    </row>
    <row r="2657" spans="1:2" x14ac:dyDescent="0.25">
      <c r="A2657" t="s">
        <v>7747</v>
      </c>
      <c r="B2657" t="s">
        <v>2463</v>
      </c>
    </row>
    <row r="2658" spans="1:2" x14ac:dyDescent="0.25">
      <c r="A2658" t="s">
        <v>7748</v>
      </c>
      <c r="B2658" t="s">
        <v>2464</v>
      </c>
    </row>
    <row r="2659" spans="1:2" x14ac:dyDescent="0.25">
      <c r="A2659" t="s">
        <v>7749</v>
      </c>
      <c r="B2659" t="s">
        <v>2465</v>
      </c>
    </row>
    <row r="2660" spans="1:2" x14ac:dyDescent="0.25">
      <c r="A2660" t="s">
        <v>7750</v>
      </c>
      <c r="B2660" t="s">
        <v>2466</v>
      </c>
    </row>
    <row r="2661" spans="1:2" x14ac:dyDescent="0.25">
      <c r="A2661" t="s">
        <v>7751</v>
      </c>
      <c r="B2661" t="s">
        <v>2467</v>
      </c>
    </row>
    <row r="2662" spans="1:2" x14ac:dyDescent="0.25">
      <c r="A2662" t="s">
        <v>7752</v>
      </c>
      <c r="B2662" t="s">
        <v>2468</v>
      </c>
    </row>
    <row r="2663" spans="1:2" x14ac:dyDescent="0.25">
      <c r="A2663" t="s">
        <v>7753</v>
      </c>
      <c r="B2663" t="s">
        <v>2469</v>
      </c>
    </row>
    <row r="2664" spans="1:2" x14ac:dyDescent="0.25">
      <c r="A2664" t="s">
        <v>7754</v>
      </c>
      <c r="B2664" t="s">
        <v>2470</v>
      </c>
    </row>
    <row r="2665" spans="1:2" x14ac:dyDescent="0.25">
      <c r="A2665" t="s">
        <v>7755</v>
      </c>
      <c r="B2665" t="s">
        <v>2471</v>
      </c>
    </row>
    <row r="2666" spans="1:2" x14ac:dyDescent="0.25">
      <c r="A2666" t="s">
        <v>7756</v>
      </c>
      <c r="B2666" t="s">
        <v>2472</v>
      </c>
    </row>
    <row r="2667" spans="1:2" x14ac:dyDescent="0.25">
      <c r="A2667" t="s">
        <v>7757</v>
      </c>
      <c r="B2667" t="s">
        <v>2473</v>
      </c>
    </row>
    <row r="2668" spans="1:2" x14ac:dyDescent="0.25">
      <c r="A2668" t="s">
        <v>7758</v>
      </c>
      <c r="B2668" t="s">
        <v>2474</v>
      </c>
    </row>
    <row r="2669" spans="1:2" x14ac:dyDescent="0.25">
      <c r="A2669" t="s">
        <v>7759</v>
      </c>
      <c r="B2669" t="s">
        <v>2475</v>
      </c>
    </row>
    <row r="2670" spans="1:2" x14ac:dyDescent="0.25">
      <c r="A2670" t="s">
        <v>7760</v>
      </c>
      <c r="B2670" t="s">
        <v>2476</v>
      </c>
    </row>
    <row r="2671" spans="1:2" x14ac:dyDescent="0.25">
      <c r="A2671" t="s">
        <v>7761</v>
      </c>
      <c r="B2671" t="s">
        <v>2477</v>
      </c>
    </row>
    <row r="2672" spans="1:2" x14ac:dyDescent="0.25">
      <c r="A2672" t="s">
        <v>7762</v>
      </c>
      <c r="B2672" t="s">
        <v>2478</v>
      </c>
    </row>
    <row r="2673" spans="1:2" x14ac:dyDescent="0.25">
      <c r="A2673" t="s">
        <v>7763</v>
      </c>
      <c r="B2673" t="s">
        <v>2479</v>
      </c>
    </row>
    <row r="2674" spans="1:2" x14ac:dyDescent="0.25">
      <c r="A2674" t="s">
        <v>7764</v>
      </c>
      <c r="B2674" t="s">
        <v>2480</v>
      </c>
    </row>
    <row r="2675" spans="1:2" x14ac:dyDescent="0.25">
      <c r="A2675" t="s">
        <v>7765</v>
      </c>
      <c r="B2675" t="s">
        <v>4997</v>
      </c>
    </row>
    <row r="2676" spans="1:2" x14ac:dyDescent="0.25">
      <c r="A2676" t="s">
        <v>7766</v>
      </c>
      <c r="B2676" t="s">
        <v>4998</v>
      </c>
    </row>
    <row r="2677" spans="1:2" x14ac:dyDescent="0.25">
      <c r="A2677" t="s">
        <v>7767</v>
      </c>
      <c r="B2677" t="s">
        <v>2481</v>
      </c>
    </row>
    <row r="2678" spans="1:2" x14ac:dyDescent="0.25">
      <c r="A2678" t="s">
        <v>7768</v>
      </c>
      <c r="B2678" t="s">
        <v>2482</v>
      </c>
    </row>
    <row r="2679" spans="1:2" x14ac:dyDescent="0.25">
      <c r="A2679" t="s">
        <v>7769</v>
      </c>
      <c r="B2679" t="s">
        <v>2483</v>
      </c>
    </row>
    <row r="2680" spans="1:2" x14ac:dyDescent="0.25">
      <c r="A2680" t="s">
        <v>7770</v>
      </c>
      <c r="B2680" t="s">
        <v>2484</v>
      </c>
    </row>
    <row r="2681" spans="1:2" x14ac:dyDescent="0.25">
      <c r="A2681" t="s">
        <v>7771</v>
      </c>
      <c r="B2681" t="s">
        <v>2485</v>
      </c>
    </row>
    <row r="2682" spans="1:2" x14ac:dyDescent="0.25">
      <c r="A2682" t="s">
        <v>7772</v>
      </c>
      <c r="B2682" t="s">
        <v>2486</v>
      </c>
    </row>
    <row r="2683" spans="1:2" x14ac:dyDescent="0.25">
      <c r="A2683" t="s">
        <v>7773</v>
      </c>
      <c r="B2683" t="s">
        <v>2487</v>
      </c>
    </row>
    <row r="2684" spans="1:2" x14ac:dyDescent="0.25">
      <c r="A2684" t="s">
        <v>7774</v>
      </c>
      <c r="B2684" t="s">
        <v>2488</v>
      </c>
    </row>
    <row r="2685" spans="1:2" x14ac:dyDescent="0.25">
      <c r="A2685" t="s">
        <v>7775</v>
      </c>
      <c r="B2685" t="s">
        <v>2489</v>
      </c>
    </row>
    <row r="2686" spans="1:2" x14ac:dyDescent="0.25">
      <c r="A2686" t="s">
        <v>7776</v>
      </c>
      <c r="B2686" t="s">
        <v>2490</v>
      </c>
    </row>
    <row r="2687" spans="1:2" x14ac:dyDescent="0.25">
      <c r="A2687" t="s">
        <v>7777</v>
      </c>
      <c r="B2687" t="s">
        <v>2491</v>
      </c>
    </row>
    <row r="2688" spans="1:2" x14ac:dyDescent="0.25">
      <c r="A2688" t="s">
        <v>7778</v>
      </c>
      <c r="B2688" t="s">
        <v>2492</v>
      </c>
    </row>
    <row r="2689" spans="1:2" x14ac:dyDescent="0.25">
      <c r="A2689" t="s">
        <v>7779</v>
      </c>
      <c r="B2689" t="s">
        <v>2493</v>
      </c>
    </row>
    <row r="2690" spans="1:2" x14ac:dyDescent="0.25">
      <c r="A2690" t="s">
        <v>7780</v>
      </c>
      <c r="B2690" t="s">
        <v>7781</v>
      </c>
    </row>
    <row r="2691" spans="1:2" x14ac:dyDescent="0.25">
      <c r="A2691" t="s">
        <v>7782</v>
      </c>
      <c r="B2691" t="s">
        <v>2494</v>
      </c>
    </row>
    <row r="2692" spans="1:2" x14ac:dyDescent="0.25">
      <c r="A2692" t="s">
        <v>7783</v>
      </c>
      <c r="B2692" t="s">
        <v>2495</v>
      </c>
    </row>
    <row r="2693" spans="1:2" x14ac:dyDescent="0.25">
      <c r="A2693" t="s">
        <v>7784</v>
      </c>
      <c r="B2693" t="s">
        <v>2496</v>
      </c>
    </row>
    <row r="2694" spans="1:2" x14ac:dyDescent="0.25">
      <c r="A2694" t="s">
        <v>7785</v>
      </c>
      <c r="B2694" t="s">
        <v>2497</v>
      </c>
    </row>
    <row r="2695" spans="1:2" x14ac:dyDescent="0.25">
      <c r="A2695" t="s">
        <v>7786</v>
      </c>
      <c r="B2695" t="s">
        <v>2498</v>
      </c>
    </row>
    <row r="2696" spans="1:2" x14ac:dyDescent="0.25">
      <c r="A2696" t="s">
        <v>7787</v>
      </c>
      <c r="B2696" t="s">
        <v>2499</v>
      </c>
    </row>
    <row r="2697" spans="1:2" x14ac:dyDescent="0.25">
      <c r="A2697" t="s">
        <v>7788</v>
      </c>
      <c r="B2697" t="s">
        <v>2500</v>
      </c>
    </row>
    <row r="2698" spans="1:2" x14ac:dyDescent="0.25">
      <c r="A2698" t="s">
        <v>7789</v>
      </c>
      <c r="B2698" t="s">
        <v>2501</v>
      </c>
    </row>
    <row r="2699" spans="1:2" x14ac:dyDescent="0.25">
      <c r="A2699" t="s">
        <v>7790</v>
      </c>
      <c r="B2699" t="s">
        <v>2502</v>
      </c>
    </row>
    <row r="2700" spans="1:2" x14ac:dyDescent="0.25">
      <c r="A2700" t="s">
        <v>7791</v>
      </c>
      <c r="B2700" t="s">
        <v>2503</v>
      </c>
    </row>
    <row r="2701" spans="1:2" x14ac:dyDescent="0.25">
      <c r="A2701" t="s">
        <v>7792</v>
      </c>
      <c r="B2701" t="s">
        <v>2504</v>
      </c>
    </row>
    <row r="2702" spans="1:2" x14ac:dyDescent="0.25">
      <c r="A2702" t="s">
        <v>7793</v>
      </c>
      <c r="B2702" t="s">
        <v>2505</v>
      </c>
    </row>
    <row r="2703" spans="1:2" x14ac:dyDescent="0.25">
      <c r="A2703" t="s">
        <v>7794</v>
      </c>
      <c r="B2703" t="s">
        <v>2506</v>
      </c>
    </row>
    <row r="2704" spans="1:2" x14ac:dyDescent="0.25">
      <c r="A2704" t="s">
        <v>7795</v>
      </c>
      <c r="B2704" t="s">
        <v>2507</v>
      </c>
    </row>
    <row r="2705" spans="1:2" x14ac:dyDescent="0.25">
      <c r="A2705" t="s">
        <v>7796</v>
      </c>
      <c r="B2705" t="s">
        <v>2508</v>
      </c>
    </row>
    <row r="2706" spans="1:2" x14ac:dyDescent="0.25">
      <c r="A2706" t="s">
        <v>7797</v>
      </c>
      <c r="B2706" t="s">
        <v>2509</v>
      </c>
    </row>
    <row r="2707" spans="1:2" x14ac:dyDescent="0.25">
      <c r="A2707" t="s">
        <v>7798</v>
      </c>
      <c r="B2707" t="s">
        <v>2510</v>
      </c>
    </row>
    <row r="2708" spans="1:2" x14ac:dyDescent="0.25">
      <c r="A2708" t="s">
        <v>7799</v>
      </c>
      <c r="B2708" t="s">
        <v>2511</v>
      </c>
    </row>
    <row r="2709" spans="1:2" x14ac:dyDescent="0.25">
      <c r="A2709" t="s">
        <v>7800</v>
      </c>
      <c r="B2709" t="s">
        <v>2512</v>
      </c>
    </row>
    <row r="2710" spans="1:2" x14ac:dyDescent="0.25">
      <c r="A2710" t="s">
        <v>7801</v>
      </c>
      <c r="B2710" t="s">
        <v>2513</v>
      </c>
    </row>
    <row r="2711" spans="1:2" x14ac:dyDescent="0.25">
      <c r="A2711" t="s">
        <v>7802</v>
      </c>
      <c r="B2711" t="s">
        <v>2514</v>
      </c>
    </row>
    <row r="2712" spans="1:2" x14ac:dyDescent="0.25">
      <c r="A2712" t="s">
        <v>7803</v>
      </c>
      <c r="B2712" t="s">
        <v>2515</v>
      </c>
    </row>
    <row r="2713" spans="1:2" x14ac:dyDescent="0.25">
      <c r="A2713" t="s">
        <v>7804</v>
      </c>
      <c r="B2713" t="s">
        <v>2516</v>
      </c>
    </row>
    <row r="2714" spans="1:2" x14ac:dyDescent="0.25">
      <c r="A2714" t="s">
        <v>7805</v>
      </c>
      <c r="B2714" t="s">
        <v>2517</v>
      </c>
    </row>
    <row r="2715" spans="1:2" x14ac:dyDescent="0.25">
      <c r="A2715" t="s">
        <v>7806</v>
      </c>
      <c r="B2715" t="s">
        <v>2518</v>
      </c>
    </row>
    <row r="2716" spans="1:2" x14ac:dyDescent="0.25">
      <c r="A2716" t="s">
        <v>7807</v>
      </c>
      <c r="B2716" t="s">
        <v>2519</v>
      </c>
    </row>
    <row r="2717" spans="1:2" x14ac:dyDescent="0.25">
      <c r="A2717" t="s">
        <v>7808</v>
      </c>
      <c r="B2717" t="s">
        <v>2520</v>
      </c>
    </row>
    <row r="2718" spans="1:2" x14ac:dyDescent="0.25">
      <c r="A2718" t="s">
        <v>7809</v>
      </c>
      <c r="B2718" t="s">
        <v>2521</v>
      </c>
    </row>
    <row r="2719" spans="1:2" x14ac:dyDescent="0.25">
      <c r="A2719" t="s">
        <v>7810</v>
      </c>
      <c r="B2719" t="s">
        <v>2522</v>
      </c>
    </row>
    <row r="2720" spans="1:2" x14ac:dyDescent="0.25">
      <c r="A2720" t="s">
        <v>7811</v>
      </c>
      <c r="B2720" t="s">
        <v>2523</v>
      </c>
    </row>
    <row r="2721" spans="1:2" x14ac:dyDescent="0.25">
      <c r="A2721" t="s">
        <v>7812</v>
      </c>
      <c r="B2721" t="s">
        <v>2524</v>
      </c>
    </row>
    <row r="2722" spans="1:2" x14ac:dyDescent="0.25">
      <c r="A2722" t="s">
        <v>7813</v>
      </c>
      <c r="B2722" t="s">
        <v>2525</v>
      </c>
    </row>
    <row r="2723" spans="1:2" x14ac:dyDescent="0.25">
      <c r="A2723" t="s">
        <v>7814</v>
      </c>
      <c r="B2723" t="s">
        <v>2526</v>
      </c>
    </row>
    <row r="2724" spans="1:2" x14ac:dyDescent="0.25">
      <c r="A2724" t="s">
        <v>7815</v>
      </c>
      <c r="B2724" t="s">
        <v>2527</v>
      </c>
    </row>
    <row r="2725" spans="1:2" x14ac:dyDescent="0.25">
      <c r="A2725" t="s">
        <v>7816</v>
      </c>
      <c r="B2725" t="s">
        <v>2528</v>
      </c>
    </row>
    <row r="2726" spans="1:2" x14ac:dyDescent="0.25">
      <c r="A2726" t="s">
        <v>7817</v>
      </c>
      <c r="B2726" t="s">
        <v>2529</v>
      </c>
    </row>
    <row r="2727" spans="1:2" x14ac:dyDescent="0.25">
      <c r="A2727" t="s">
        <v>7818</v>
      </c>
      <c r="B2727" t="s">
        <v>2530</v>
      </c>
    </row>
    <row r="2728" spans="1:2" x14ac:dyDescent="0.25">
      <c r="A2728" t="s">
        <v>7819</v>
      </c>
      <c r="B2728" t="s">
        <v>2531</v>
      </c>
    </row>
    <row r="2729" spans="1:2" x14ac:dyDescent="0.25">
      <c r="A2729" t="s">
        <v>7820</v>
      </c>
      <c r="B2729" t="s">
        <v>2532</v>
      </c>
    </row>
    <row r="2730" spans="1:2" x14ac:dyDescent="0.25">
      <c r="A2730" t="s">
        <v>7821</v>
      </c>
      <c r="B2730" t="s">
        <v>2533</v>
      </c>
    </row>
    <row r="2731" spans="1:2" x14ac:dyDescent="0.25">
      <c r="A2731" t="s">
        <v>7822</v>
      </c>
      <c r="B2731" t="s">
        <v>2534</v>
      </c>
    </row>
    <row r="2732" spans="1:2" x14ac:dyDescent="0.25">
      <c r="A2732" t="s">
        <v>7823</v>
      </c>
      <c r="B2732" t="s">
        <v>2535</v>
      </c>
    </row>
    <row r="2733" spans="1:2" x14ac:dyDescent="0.25">
      <c r="A2733" t="s">
        <v>7824</v>
      </c>
      <c r="B2733" t="s">
        <v>2536</v>
      </c>
    </row>
    <row r="2734" spans="1:2" x14ac:dyDescent="0.25">
      <c r="A2734" t="s">
        <v>7825</v>
      </c>
      <c r="B2734" t="s">
        <v>2537</v>
      </c>
    </row>
    <row r="2735" spans="1:2" x14ac:dyDescent="0.25">
      <c r="A2735" t="s">
        <v>7826</v>
      </c>
      <c r="B2735" t="s">
        <v>2538</v>
      </c>
    </row>
    <row r="2736" spans="1:2" x14ac:dyDescent="0.25">
      <c r="A2736" t="s">
        <v>7827</v>
      </c>
      <c r="B2736" t="s">
        <v>2539</v>
      </c>
    </row>
    <row r="2737" spans="1:2" x14ac:dyDescent="0.25">
      <c r="A2737" t="s">
        <v>7828</v>
      </c>
      <c r="B2737" t="s">
        <v>2540</v>
      </c>
    </row>
    <row r="2738" spans="1:2" x14ac:dyDescent="0.25">
      <c r="A2738" t="s">
        <v>7829</v>
      </c>
      <c r="B2738" t="s">
        <v>2541</v>
      </c>
    </row>
    <row r="2739" spans="1:2" x14ac:dyDescent="0.25">
      <c r="A2739" t="s">
        <v>7830</v>
      </c>
      <c r="B2739" t="s">
        <v>2542</v>
      </c>
    </row>
    <row r="2740" spans="1:2" x14ac:dyDescent="0.25">
      <c r="A2740" t="s">
        <v>7831</v>
      </c>
      <c r="B2740" t="s">
        <v>2543</v>
      </c>
    </row>
    <row r="2741" spans="1:2" x14ac:dyDescent="0.25">
      <c r="A2741" t="s">
        <v>7832</v>
      </c>
      <c r="B2741" t="s">
        <v>2544</v>
      </c>
    </row>
    <row r="2742" spans="1:2" x14ac:dyDescent="0.25">
      <c r="A2742" t="s">
        <v>7833</v>
      </c>
      <c r="B2742" t="s">
        <v>2545</v>
      </c>
    </row>
    <row r="2743" spans="1:2" x14ac:dyDescent="0.25">
      <c r="A2743" t="s">
        <v>7834</v>
      </c>
      <c r="B2743" t="s">
        <v>2546</v>
      </c>
    </row>
    <row r="2744" spans="1:2" x14ac:dyDescent="0.25">
      <c r="A2744" t="s">
        <v>7835</v>
      </c>
      <c r="B2744" t="s">
        <v>2547</v>
      </c>
    </row>
    <row r="2745" spans="1:2" x14ac:dyDescent="0.25">
      <c r="A2745" t="s">
        <v>7836</v>
      </c>
      <c r="B2745" t="s">
        <v>2548</v>
      </c>
    </row>
    <row r="2746" spans="1:2" x14ac:dyDescent="0.25">
      <c r="A2746" t="s">
        <v>7837</v>
      </c>
      <c r="B2746" t="s">
        <v>2549</v>
      </c>
    </row>
    <row r="2747" spans="1:2" x14ac:dyDescent="0.25">
      <c r="A2747" t="s">
        <v>7838</v>
      </c>
      <c r="B2747" t="s">
        <v>1477</v>
      </c>
    </row>
    <row r="2748" spans="1:2" x14ac:dyDescent="0.25">
      <c r="A2748" t="s">
        <v>7839</v>
      </c>
      <c r="B2748" t="s">
        <v>2550</v>
      </c>
    </row>
    <row r="2749" spans="1:2" x14ac:dyDescent="0.25">
      <c r="A2749" t="s">
        <v>7840</v>
      </c>
      <c r="B2749" t="s">
        <v>2551</v>
      </c>
    </row>
    <row r="2750" spans="1:2" x14ac:dyDescent="0.25">
      <c r="A2750" t="s">
        <v>7841</v>
      </c>
      <c r="B2750" t="s">
        <v>2552</v>
      </c>
    </row>
    <row r="2751" spans="1:2" x14ac:dyDescent="0.25">
      <c r="A2751" t="s">
        <v>7842</v>
      </c>
      <c r="B2751" t="s">
        <v>2553</v>
      </c>
    </row>
    <row r="2752" spans="1:2" x14ac:dyDescent="0.25">
      <c r="A2752" t="s">
        <v>7843</v>
      </c>
      <c r="B2752" t="s">
        <v>2554</v>
      </c>
    </row>
    <row r="2753" spans="1:2" x14ac:dyDescent="0.25">
      <c r="A2753" t="s">
        <v>7844</v>
      </c>
      <c r="B2753" t="s">
        <v>2555</v>
      </c>
    </row>
    <row r="2754" spans="1:2" x14ac:dyDescent="0.25">
      <c r="A2754" t="s">
        <v>7845</v>
      </c>
      <c r="B2754" t="s">
        <v>2556</v>
      </c>
    </row>
    <row r="2755" spans="1:2" x14ac:dyDescent="0.25">
      <c r="A2755" t="s">
        <v>7846</v>
      </c>
      <c r="B2755" t="s">
        <v>2557</v>
      </c>
    </row>
    <row r="2756" spans="1:2" x14ac:dyDescent="0.25">
      <c r="A2756" t="s">
        <v>7847</v>
      </c>
      <c r="B2756" t="s">
        <v>2558</v>
      </c>
    </row>
    <row r="2757" spans="1:2" x14ac:dyDescent="0.25">
      <c r="A2757" t="s">
        <v>7848</v>
      </c>
      <c r="B2757" t="s">
        <v>2559</v>
      </c>
    </row>
    <row r="2758" spans="1:2" x14ac:dyDescent="0.25">
      <c r="A2758" t="s">
        <v>7849</v>
      </c>
      <c r="B2758" t="s">
        <v>2560</v>
      </c>
    </row>
    <row r="2759" spans="1:2" x14ac:dyDescent="0.25">
      <c r="A2759" t="s">
        <v>7850</v>
      </c>
      <c r="B2759" t="s">
        <v>2561</v>
      </c>
    </row>
    <row r="2760" spans="1:2" x14ac:dyDescent="0.25">
      <c r="A2760" t="s">
        <v>7851</v>
      </c>
      <c r="B2760" t="s">
        <v>2562</v>
      </c>
    </row>
    <row r="2761" spans="1:2" x14ac:dyDescent="0.25">
      <c r="A2761" t="s">
        <v>7852</v>
      </c>
      <c r="B2761" t="s">
        <v>2563</v>
      </c>
    </row>
    <row r="2762" spans="1:2" x14ac:dyDescent="0.25">
      <c r="A2762" t="s">
        <v>7853</v>
      </c>
      <c r="B2762" t="s">
        <v>2564</v>
      </c>
    </row>
    <row r="2763" spans="1:2" x14ac:dyDescent="0.25">
      <c r="A2763" t="s">
        <v>7854</v>
      </c>
      <c r="B2763" t="s">
        <v>2565</v>
      </c>
    </row>
    <row r="2764" spans="1:2" x14ac:dyDescent="0.25">
      <c r="A2764" t="s">
        <v>7855</v>
      </c>
      <c r="B2764" t="s">
        <v>2566</v>
      </c>
    </row>
    <row r="2765" spans="1:2" x14ac:dyDescent="0.25">
      <c r="A2765" t="s">
        <v>7856</v>
      </c>
      <c r="B2765" t="s">
        <v>2567</v>
      </c>
    </row>
    <row r="2766" spans="1:2" x14ac:dyDescent="0.25">
      <c r="A2766" t="s">
        <v>7857</v>
      </c>
      <c r="B2766" t="s">
        <v>2568</v>
      </c>
    </row>
    <row r="2767" spans="1:2" x14ac:dyDescent="0.25">
      <c r="A2767" t="s">
        <v>7858</v>
      </c>
      <c r="B2767" t="s">
        <v>2569</v>
      </c>
    </row>
    <row r="2768" spans="1:2" x14ac:dyDescent="0.25">
      <c r="A2768" t="s">
        <v>7859</v>
      </c>
      <c r="B2768" t="s">
        <v>2570</v>
      </c>
    </row>
    <row r="2769" spans="1:2" x14ac:dyDescent="0.25">
      <c r="A2769" t="s">
        <v>7860</v>
      </c>
      <c r="B2769" t="s">
        <v>2571</v>
      </c>
    </row>
    <row r="2770" spans="1:2" x14ac:dyDescent="0.25">
      <c r="A2770" t="s">
        <v>7861</v>
      </c>
      <c r="B2770" t="s">
        <v>2572</v>
      </c>
    </row>
    <row r="2771" spans="1:2" x14ac:dyDescent="0.25">
      <c r="A2771" t="s">
        <v>7862</v>
      </c>
      <c r="B2771" t="s">
        <v>2573</v>
      </c>
    </row>
    <row r="2772" spans="1:2" x14ac:dyDescent="0.25">
      <c r="A2772" t="s">
        <v>7863</v>
      </c>
      <c r="B2772" t="s">
        <v>2574</v>
      </c>
    </row>
    <row r="2773" spans="1:2" x14ac:dyDescent="0.25">
      <c r="A2773" t="s">
        <v>7864</v>
      </c>
      <c r="B2773" t="s">
        <v>2575</v>
      </c>
    </row>
    <row r="2774" spans="1:2" x14ac:dyDescent="0.25">
      <c r="A2774" t="s">
        <v>7865</v>
      </c>
      <c r="B2774" t="s">
        <v>2576</v>
      </c>
    </row>
    <row r="2775" spans="1:2" x14ac:dyDescent="0.25">
      <c r="A2775" t="s">
        <v>7866</v>
      </c>
      <c r="B2775" t="s">
        <v>2577</v>
      </c>
    </row>
    <row r="2776" spans="1:2" x14ac:dyDescent="0.25">
      <c r="A2776" t="s">
        <v>7867</v>
      </c>
      <c r="B2776" t="s">
        <v>2578</v>
      </c>
    </row>
    <row r="2777" spans="1:2" x14ac:dyDescent="0.25">
      <c r="A2777" t="s">
        <v>7868</v>
      </c>
      <c r="B2777" t="s">
        <v>2579</v>
      </c>
    </row>
    <row r="2778" spans="1:2" x14ac:dyDescent="0.25">
      <c r="A2778" t="s">
        <v>7869</v>
      </c>
      <c r="B2778" t="s">
        <v>2580</v>
      </c>
    </row>
    <row r="2779" spans="1:2" x14ac:dyDescent="0.25">
      <c r="A2779" t="s">
        <v>7870</v>
      </c>
      <c r="B2779" t="s">
        <v>2581</v>
      </c>
    </row>
    <row r="2780" spans="1:2" x14ac:dyDescent="0.25">
      <c r="A2780" t="s">
        <v>7871</v>
      </c>
      <c r="B2780" t="s">
        <v>2582</v>
      </c>
    </row>
    <row r="2781" spans="1:2" x14ac:dyDescent="0.25">
      <c r="A2781" t="s">
        <v>7872</v>
      </c>
      <c r="B2781" t="s">
        <v>2583</v>
      </c>
    </row>
    <row r="2782" spans="1:2" x14ac:dyDescent="0.25">
      <c r="A2782" t="s">
        <v>7873</v>
      </c>
      <c r="B2782" t="s">
        <v>2584</v>
      </c>
    </row>
    <row r="2783" spans="1:2" x14ac:dyDescent="0.25">
      <c r="A2783" t="s">
        <v>7874</v>
      </c>
      <c r="B2783" t="s">
        <v>2585</v>
      </c>
    </row>
    <row r="2784" spans="1:2" x14ac:dyDescent="0.25">
      <c r="A2784" t="s">
        <v>7875</v>
      </c>
      <c r="B2784" t="s">
        <v>2586</v>
      </c>
    </row>
    <row r="2785" spans="1:2" x14ac:dyDescent="0.25">
      <c r="A2785" t="s">
        <v>7876</v>
      </c>
      <c r="B2785" t="s">
        <v>2587</v>
      </c>
    </row>
    <row r="2786" spans="1:2" x14ac:dyDescent="0.25">
      <c r="A2786" t="s">
        <v>7877</v>
      </c>
      <c r="B2786" t="s">
        <v>2588</v>
      </c>
    </row>
    <row r="2787" spans="1:2" x14ac:dyDescent="0.25">
      <c r="A2787" t="s">
        <v>7878</v>
      </c>
      <c r="B2787" t="s">
        <v>2589</v>
      </c>
    </row>
    <row r="2788" spans="1:2" x14ac:dyDescent="0.25">
      <c r="A2788" t="s">
        <v>7879</v>
      </c>
      <c r="B2788" t="s">
        <v>2590</v>
      </c>
    </row>
    <row r="2789" spans="1:2" x14ac:dyDescent="0.25">
      <c r="A2789" t="s">
        <v>7880</v>
      </c>
      <c r="B2789" t="s">
        <v>2591</v>
      </c>
    </row>
    <row r="2790" spans="1:2" x14ac:dyDescent="0.25">
      <c r="A2790" t="s">
        <v>7881</v>
      </c>
      <c r="B2790" t="s">
        <v>2592</v>
      </c>
    </row>
    <row r="2791" spans="1:2" x14ac:dyDescent="0.25">
      <c r="A2791" t="s">
        <v>7882</v>
      </c>
      <c r="B2791" t="s">
        <v>2593</v>
      </c>
    </row>
    <row r="2792" spans="1:2" x14ac:dyDescent="0.25">
      <c r="A2792" t="s">
        <v>7883</v>
      </c>
      <c r="B2792" t="s">
        <v>2594</v>
      </c>
    </row>
    <row r="2793" spans="1:2" x14ac:dyDescent="0.25">
      <c r="A2793" t="s">
        <v>7884</v>
      </c>
      <c r="B2793" t="s">
        <v>2595</v>
      </c>
    </row>
    <row r="2794" spans="1:2" x14ac:dyDescent="0.25">
      <c r="A2794" t="s">
        <v>7885</v>
      </c>
      <c r="B2794" t="s">
        <v>2596</v>
      </c>
    </row>
    <row r="2795" spans="1:2" x14ac:dyDescent="0.25">
      <c r="A2795" t="s">
        <v>7886</v>
      </c>
      <c r="B2795" t="s">
        <v>2597</v>
      </c>
    </row>
    <row r="2796" spans="1:2" x14ac:dyDescent="0.25">
      <c r="A2796" t="s">
        <v>7887</v>
      </c>
      <c r="B2796" t="s">
        <v>2598</v>
      </c>
    </row>
    <row r="2797" spans="1:2" x14ac:dyDescent="0.25">
      <c r="A2797" t="s">
        <v>7888</v>
      </c>
      <c r="B2797" t="s">
        <v>2599</v>
      </c>
    </row>
    <row r="2798" spans="1:2" x14ac:dyDescent="0.25">
      <c r="A2798" t="s">
        <v>7889</v>
      </c>
      <c r="B2798" t="s">
        <v>2600</v>
      </c>
    </row>
    <row r="2799" spans="1:2" x14ac:dyDescent="0.25">
      <c r="A2799" t="s">
        <v>7890</v>
      </c>
      <c r="B2799" t="s">
        <v>2601</v>
      </c>
    </row>
    <row r="2800" spans="1:2" x14ac:dyDescent="0.25">
      <c r="A2800" t="s">
        <v>7891</v>
      </c>
      <c r="B2800" t="s">
        <v>2602</v>
      </c>
    </row>
    <row r="2801" spans="1:2" x14ac:dyDescent="0.25">
      <c r="A2801" t="s">
        <v>7892</v>
      </c>
      <c r="B2801" t="s">
        <v>2603</v>
      </c>
    </row>
    <row r="2802" spans="1:2" x14ac:dyDescent="0.25">
      <c r="A2802" t="s">
        <v>7893</v>
      </c>
      <c r="B2802" t="s">
        <v>2604</v>
      </c>
    </row>
    <row r="2803" spans="1:2" x14ac:dyDescent="0.25">
      <c r="A2803" t="s">
        <v>7894</v>
      </c>
      <c r="B2803" t="s">
        <v>2605</v>
      </c>
    </row>
    <row r="2804" spans="1:2" x14ac:dyDescent="0.25">
      <c r="A2804" t="s">
        <v>7895</v>
      </c>
      <c r="B2804" t="s">
        <v>2606</v>
      </c>
    </row>
    <row r="2805" spans="1:2" x14ac:dyDescent="0.25">
      <c r="A2805" t="s">
        <v>7896</v>
      </c>
      <c r="B2805" t="s">
        <v>2607</v>
      </c>
    </row>
    <row r="2806" spans="1:2" x14ac:dyDescent="0.25">
      <c r="A2806" t="s">
        <v>7897</v>
      </c>
      <c r="B2806" t="s">
        <v>2608</v>
      </c>
    </row>
    <row r="2807" spans="1:2" x14ac:dyDescent="0.25">
      <c r="A2807" t="s">
        <v>7898</v>
      </c>
      <c r="B2807" t="s">
        <v>2609</v>
      </c>
    </row>
    <row r="2808" spans="1:2" x14ac:dyDescent="0.25">
      <c r="A2808" t="s">
        <v>7899</v>
      </c>
      <c r="B2808" t="s">
        <v>2610</v>
      </c>
    </row>
    <row r="2809" spans="1:2" x14ac:dyDescent="0.25">
      <c r="A2809" t="s">
        <v>7900</v>
      </c>
      <c r="B2809" t="s">
        <v>2611</v>
      </c>
    </row>
    <row r="2810" spans="1:2" x14ac:dyDescent="0.25">
      <c r="A2810" t="s">
        <v>7901</v>
      </c>
      <c r="B2810" t="s">
        <v>2612</v>
      </c>
    </row>
    <row r="2811" spans="1:2" x14ac:dyDescent="0.25">
      <c r="A2811" t="s">
        <v>7902</v>
      </c>
      <c r="B2811" t="s">
        <v>2613</v>
      </c>
    </row>
    <row r="2812" spans="1:2" x14ac:dyDescent="0.25">
      <c r="A2812" t="s">
        <v>7903</v>
      </c>
      <c r="B2812" t="s">
        <v>2614</v>
      </c>
    </row>
    <row r="2813" spans="1:2" x14ac:dyDescent="0.25">
      <c r="A2813" t="s">
        <v>7904</v>
      </c>
      <c r="B2813" t="s">
        <v>2615</v>
      </c>
    </row>
    <row r="2814" spans="1:2" x14ac:dyDescent="0.25">
      <c r="A2814" t="s">
        <v>7905</v>
      </c>
      <c r="B2814" t="s">
        <v>2616</v>
      </c>
    </row>
    <row r="2815" spans="1:2" x14ac:dyDescent="0.25">
      <c r="A2815" t="s">
        <v>7906</v>
      </c>
      <c r="B2815" t="s">
        <v>2617</v>
      </c>
    </row>
    <row r="2816" spans="1:2" x14ac:dyDescent="0.25">
      <c r="A2816" t="s">
        <v>7907</v>
      </c>
      <c r="B2816" t="s">
        <v>2618</v>
      </c>
    </row>
    <row r="2817" spans="1:2" x14ac:dyDescent="0.25">
      <c r="A2817" t="s">
        <v>7908</v>
      </c>
      <c r="B2817" t="s">
        <v>2619</v>
      </c>
    </row>
    <row r="2818" spans="1:2" x14ac:dyDescent="0.25">
      <c r="A2818" t="s">
        <v>7909</v>
      </c>
      <c r="B2818" t="s">
        <v>2620</v>
      </c>
    </row>
    <row r="2819" spans="1:2" x14ac:dyDescent="0.25">
      <c r="A2819" t="s">
        <v>7910</v>
      </c>
      <c r="B2819" t="s">
        <v>2621</v>
      </c>
    </row>
    <row r="2820" spans="1:2" x14ac:dyDescent="0.25">
      <c r="A2820" t="s">
        <v>7911</v>
      </c>
      <c r="B2820" t="s">
        <v>2622</v>
      </c>
    </row>
    <row r="2821" spans="1:2" x14ac:dyDescent="0.25">
      <c r="A2821" t="s">
        <v>7912</v>
      </c>
      <c r="B2821" t="s">
        <v>2623</v>
      </c>
    </row>
    <row r="2822" spans="1:2" x14ac:dyDescent="0.25">
      <c r="A2822" t="s">
        <v>7913</v>
      </c>
      <c r="B2822" t="s">
        <v>2624</v>
      </c>
    </row>
    <row r="2823" spans="1:2" x14ac:dyDescent="0.25">
      <c r="A2823" t="s">
        <v>7914</v>
      </c>
      <c r="B2823" t="s">
        <v>2625</v>
      </c>
    </row>
    <row r="2824" spans="1:2" x14ac:dyDescent="0.25">
      <c r="A2824" t="s">
        <v>7915</v>
      </c>
      <c r="B2824" t="s">
        <v>2626</v>
      </c>
    </row>
    <row r="2825" spans="1:2" x14ac:dyDescent="0.25">
      <c r="A2825" t="s">
        <v>7916</v>
      </c>
      <c r="B2825" t="s">
        <v>2627</v>
      </c>
    </row>
    <row r="2826" spans="1:2" x14ac:dyDescent="0.25">
      <c r="A2826" t="s">
        <v>7917</v>
      </c>
      <c r="B2826" t="s">
        <v>2628</v>
      </c>
    </row>
    <row r="2827" spans="1:2" x14ac:dyDescent="0.25">
      <c r="A2827" t="s">
        <v>7918</v>
      </c>
      <c r="B2827" t="s">
        <v>2629</v>
      </c>
    </row>
    <row r="2828" spans="1:2" x14ac:dyDescent="0.25">
      <c r="A2828" t="s">
        <v>7919</v>
      </c>
      <c r="B2828" t="s">
        <v>2630</v>
      </c>
    </row>
    <row r="2829" spans="1:2" x14ac:dyDescent="0.25">
      <c r="A2829" t="s">
        <v>7920</v>
      </c>
      <c r="B2829" t="s">
        <v>2631</v>
      </c>
    </row>
    <row r="2830" spans="1:2" x14ac:dyDescent="0.25">
      <c r="A2830" t="s">
        <v>7921</v>
      </c>
      <c r="B2830" t="s">
        <v>2632</v>
      </c>
    </row>
    <row r="2831" spans="1:2" x14ac:dyDescent="0.25">
      <c r="A2831" t="s">
        <v>7922</v>
      </c>
      <c r="B2831" t="s">
        <v>2633</v>
      </c>
    </row>
    <row r="2832" spans="1:2" x14ac:dyDescent="0.25">
      <c r="A2832" t="s">
        <v>7923</v>
      </c>
      <c r="B2832" t="s">
        <v>2634</v>
      </c>
    </row>
    <row r="2833" spans="1:2" x14ac:dyDescent="0.25">
      <c r="A2833" t="s">
        <v>7924</v>
      </c>
      <c r="B2833" t="s">
        <v>2635</v>
      </c>
    </row>
    <row r="2834" spans="1:2" x14ac:dyDescent="0.25">
      <c r="A2834" t="s">
        <v>7925</v>
      </c>
      <c r="B2834" t="s">
        <v>2636</v>
      </c>
    </row>
    <row r="2835" spans="1:2" x14ac:dyDescent="0.25">
      <c r="A2835" t="s">
        <v>7926</v>
      </c>
      <c r="B2835" t="s">
        <v>2637</v>
      </c>
    </row>
    <row r="2836" spans="1:2" x14ac:dyDescent="0.25">
      <c r="A2836" t="s">
        <v>7927</v>
      </c>
      <c r="B2836" t="s">
        <v>2638</v>
      </c>
    </row>
    <row r="2837" spans="1:2" x14ac:dyDescent="0.25">
      <c r="A2837" t="s">
        <v>7928</v>
      </c>
      <c r="B2837" t="s">
        <v>2639</v>
      </c>
    </row>
    <row r="2838" spans="1:2" x14ac:dyDescent="0.25">
      <c r="A2838" t="s">
        <v>7929</v>
      </c>
      <c r="B2838" t="s">
        <v>2640</v>
      </c>
    </row>
    <row r="2839" spans="1:2" x14ac:dyDescent="0.25">
      <c r="A2839" t="s">
        <v>7930</v>
      </c>
      <c r="B2839" t="s">
        <v>2641</v>
      </c>
    </row>
    <row r="2840" spans="1:2" x14ac:dyDescent="0.25">
      <c r="A2840" t="s">
        <v>7931</v>
      </c>
      <c r="B2840" t="s">
        <v>2642</v>
      </c>
    </row>
    <row r="2841" spans="1:2" x14ac:dyDescent="0.25">
      <c r="A2841" t="s">
        <v>7932</v>
      </c>
      <c r="B2841" t="s">
        <v>2643</v>
      </c>
    </row>
    <row r="2842" spans="1:2" x14ac:dyDescent="0.25">
      <c r="A2842" t="s">
        <v>7933</v>
      </c>
      <c r="B2842" t="s">
        <v>2644</v>
      </c>
    </row>
    <row r="2843" spans="1:2" x14ac:dyDescent="0.25">
      <c r="A2843" t="s">
        <v>7934</v>
      </c>
      <c r="B2843" t="s">
        <v>2645</v>
      </c>
    </row>
    <row r="2844" spans="1:2" x14ac:dyDescent="0.25">
      <c r="A2844" t="s">
        <v>7935</v>
      </c>
      <c r="B2844" t="s">
        <v>2646</v>
      </c>
    </row>
    <row r="2845" spans="1:2" x14ac:dyDescent="0.25">
      <c r="A2845" t="s">
        <v>7936</v>
      </c>
      <c r="B2845" t="s">
        <v>2647</v>
      </c>
    </row>
    <row r="2846" spans="1:2" x14ac:dyDescent="0.25">
      <c r="A2846" t="s">
        <v>7937</v>
      </c>
      <c r="B2846" t="s">
        <v>4999</v>
      </c>
    </row>
    <row r="2847" spans="1:2" x14ac:dyDescent="0.25">
      <c r="A2847" t="s">
        <v>7938</v>
      </c>
      <c r="B2847" t="s">
        <v>1498</v>
      </c>
    </row>
    <row r="2848" spans="1:2" x14ac:dyDescent="0.25">
      <c r="A2848" t="s">
        <v>7939</v>
      </c>
      <c r="B2848" t="s">
        <v>2648</v>
      </c>
    </row>
    <row r="2849" spans="1:2" x14ac:dyDescent="0.25">
      <c r="A2849" t="s">
        <v>7940</v>
      </c>
      <c r="B2849" t="s">
        <v>2649</v>
      </c>
    </row>
    <row r="2850" spans="1:2" x14ac:dyDescent="0.25">
      <c r="A2850" t="s">
        <v>7941</v>
      </c>
      <c r="B2850" t="s">
        <v>2650</v>
      </c>
    </row>
    <row r="2851" spans="1:2" x14ac:dyDescent="0.25">
      <c r="A2851" t="s">
        <v>7942</v>
      </c>
      <c r="B2851" t="s">
        <v>5031</v>
      </c>
    </row>
    <row r="2852" spans="1:2" x14ac:dyDescent="0.25">
      <c r="A2852" t="s">
        <v>7943</v>
      </c>
      <c r="B2852" t="s">
        <v>2651</v>
      </c>
    </row>
    <row r="2853" spans="1:2" x14ac:dyDescent="0.25">
      <c r="A2853" t="s">
        <v>7944</v>
      </c>
      <c r="B2853" t="s">
        <v>2652</v>
      </c>
    </row>
    <row r="2854" spans="1:2" x14ac:dyDescent="0.25">
      <c r="A2854" t="s">
        <v>7945</v>
      </c>
      <c r="B2854" t="s">
        <v>2653</v>
      </c>
    </row>
    <row r="2855" spans="1:2" x14ac:dyDescent="0.25">
      <c r="A2855" t="s">
        <v>7946</v>
      </c>
      <c r="B2855" t="s">
        <v>2654</v>
      </c>
    </row>
    <row r="2856" spans="1:2" x14ac:dyDescent="0.25">
      <c r="A2856" t="s">
        <v>7947</v>
      </c>
      <c r="B2856" t="s">
        <v>2655</v>
      </c>
    </row>
    <row r="2857" spans="1:2" x14ac:dyDescent="0.25">
      <c r="A2857" t="s">
        <v>7948</v>
      </c>
      <c r="B2857" t="s">
        <v>2656</v>
      </c>
    </row>
    <row r="2858" spans="1:2" x14ac:dyDescent="0.25">
      <c r="A2858" t="s">
        <v>7949</v>
      </c>
      <c r="B2858" t="s">
        <v>2657</v>
      </c>
    </row>
    <row r="2859" spans="1:2" x14ac:dyDescent="0.25">
      <c r="A2859" t="s">
        <v>7950</v>
      </c>
      <c r="B2859" t="s">
        <v>2658</v>
      </c>
    </row>
    <row r="2860" spans="1:2" x14ac:dyDescent="0.25">
      <c r="A2860" t="s">
        <v>7951</v>
      </c>
      <c r="B2860" t="s">
        <v>2659</v>
      </c>
    </row>
    <row r="2861" spans="1:2" x14ac:dyDescent="0.25">
      <c r="A2861" t="s">
        <v>7952</v>
      </c>
      <c r="B2861" t="s">
        <v>2660</v>
      </c>
    </row>
    <row r="2862" spans="1:2" x14ac:dyDescent="0.25">
      <c r="A2862" t="s">
        <v>7953</v>
      </c>
      <c r="B2862" t="s">
        <v>5032</v>
      </c>
    </row>
    <row r="2863" spans="1:2" x14ac:dyDescent="0.25">
      <c r="A2863" t="s">
        <v>7954</v>
      </c>
      <c r="B2863" t="s">
        <v>2661</v>
      </c>
    </row>
    <row r="2864" spans="1:2" x14ac:dyDescent="0.25">
      <c r="A2864" t="s">
        <v>7955</v>
      </c>
      <c r="B2864" t="s">
        <v>2662</v>
      </c>
    </row>
    <row r="2865" spans="1:2" x14ac:dyDescent="0.25">
      <c r="A2865" t="s">
        <v>7956</v>
      </c>
      <c r="B2865" t="s">
        <v>2663</v>
      </c>
    </row>
    <row r="2866" spans="1:2" x14ac:dyDescent="0.25">
      <c r="A2866" t="s">
        <v>7957</v>
      </c>
      <c r="B2866" t="s">
        <v>2664</v>
      </c>
    </row>
    <row r="2867" spans="1:2" x14ac:dyDescent="0.25">
      <c r="A2867" t="s">
        <v>7958</v>
      </c>
      <c r="B2867" t="s">
        <v>2665</v>
      </c>
    </row>
    <row r="2868" spans="1:2" x14ac:dyDescent="0.25">
      <c r="A2868" t="s">
        <v>7959</v>
      </c>
      <c r="B2868" t="s">
        <v>2666</v>
      </c>
    </row>
    <row r="2869" spans="1:2" x14ac:dyDescent="0.25">
      <c r="A2869" t="s">
        <v>7960</v>
      </c>
      <c r="B2869" t="s">
        <v>2667</v>
      </c>
    </row>
    <row r="2870" spans="1:2" x14ac:dyDescent="0.25">
      <c r="A2870" t="s">
        <v>7961</v>
      </c>
      <c r="B2870" t="s">
        <v>2668</v>
      </c>
    </row>
    <row r="2871" spans="1:2" x14ac:dyDescent="0.25">
      <c r="A2871" t="s">
        <v>7962</v>
      </c>
      <c r="B2871" t="s">
        <v>2669</v>
      </c>
    </row>
    <row r="2872" spans="1:2" x14ac:dyDescent="0.25">
      <c r="A2872" t="s">
        <v>7963</v>
      </c>
      <c r="B2872" t="s">
        <v>2670</v>
      </c>
    </row>
    <row r="2873" spans="1:2" x14ac:dyDescent="0.25">
      <c r="A2873" t="s">
        <v>7964</v>
      </c>
      <c r="B2873" t="s">
        <v>2671</v>
      </c>
    </row>
    <row r="2874" spans="1:2" x14ac:dyDescent="0.25">
      <c r="A2874" t="s">
        <v>7965</v>
      </c>
      <c r="B2874" t="s">
        <v>2672</v>
      </c>
    </row>
    <row r="2875" spans="1:2" x14ac:dyDescent="0.25">
      <c r="A2875" t="s">
        <v>7966</v>
      </c>
      <c r="B2875" t="s">
        <v>1609</v>
      </c>
    </row>
    <row r="2876" spans="1:2" x14ac:dyDescent="0.25">
      <c r="A2876" t="s">
        <v>7967</v>
      </c>
      <c r="B2876" t="s">
        <v>2673</v>
      </c>
    </row>
    <row r="2877" spans="1:2" x14ac:dyDescent="0.25">
      <c r="A2877" t="s">
        <v>7968</v>
      </c>
      <c r="B2877" t="s">
        <v>2674</v>
      </c>
    </row>
    <row r="2878" spans="1:2" x14ac:dyDescent="0.25">
      <c r="A2878" t="s">
        <v>7969</v>
      </c>
      <c r="B2878" t="s">
        <v>2675</v>
      </c>
    </row>
    <row r="2879" spans="1:2" x14ac:dyDescent="0.25">
      <c r="A2879" t="s">
        <v>7970</v>
      </c>
      <c r="B2879" t="s">
        <v>2676</v>
      </c>
    </row>
    <row r="2880" spans="1:2" x14ac:dyDescent="0.25">
      <c r="A2880" t="s">
        <v>7971</v>
      </c>
      <c r="B2880" t="s">
        <v>2677</v>
      </c>
    </row>
    <row r="2881" spans="1:2" x14ac:dyDescent="0.25">
      <c r="A2881" t="s">
        <v>7972</v>
      </c>
      <c r="B2881" t="s">
        <v>2678</v>
      </c>
    </row>
    <row r="2882" spans="1:2" x14ac:dyDescent="0.25">
      <c r="A2882" t="s">
        <v>7973</v>
      </c>
      <c r="B2882" t="s">
        <v>2679</v>
      </c>
    </row>
    <row r="2883" spans="1:2" x14ac:dyDescent="0.25">
      <c r="A2883" t="s">
        <v>7974</v>
      </c>
      <c r="B2883" t="s">
        <v>2680</v>
      </c>
    </row>
    <row r="2884" spans="1:2" x14ac:dyDescent="0.25">
      <c r="A2884" t="s">
        <v>7975</v>
      </c>
      <c r="B2884" t="s">
        <v>2681</v>
      </c>
    </row>
    <row r="2885" spans="1:2" x14ac:dyDescent="0.25">
      <c r="A2885" t="s">
        <v>7976</v>
      </c>
      <c r="B2885" t="s">
        <v>2682</v>
      </c>
    </row>
    <row r="2886" spans="1:2" x14ac:dyDescent="0.25">
      <c r="A2886" t="s">
        <v>7977</v>
      </c>
      <c r="B2886" t="s">
        <v>2683</v>
      </c>
    </row>
    <row r="2887" spans="1:2" x14ac:dyDescent="0.25">
      <c r="A2887" t="s">
        <v>7978</v>
      </c>
      <c r="B2887" t="s">
        <v>2684</v>
      </c>
    </row>
    <row r="2888" spans="1:2" x14ac:dyDescent="0.25">
      <c r="A2888" t="s">
        <v>7979</v>
      </c>
      <c r="B2888" t="s">
        <v>2685</v>
      </c>
    </row>
    <row r="2889" spans="1:2" x14ac:dyDescent="0.25">
      <c r="A2889" t="s">
        <v>7980</v>
      </c>
      <c r="B2889" t="s">
        <v>2686</v>
      </c>
    </row>
    <row r="2890" spans="1:2" x14ac:dyDescent="0.25">
      <c r="A2890" t="s">
        <v>7981</v>
      </c>
      <c r="B2890" t="s">
        <v>2687</v>
      </c>
    </row>
    <row r="2891" spans="1:2" x14ac:dyDescent="0.25">
      <c r="A2891" t="s">
        <v>7982</v>
      </c>
      <c r="B2891" t="s">
        <v>2688</v>
      </c>
    </row>
    <row r="2892" spans="1:2" x14ac:dyDescent="0.25">
      <c r="A2892" t="s">
        <v>7983</v>
      </c>
      <c r="B2892" t="s">
        <v>2689</v>
      </c>
    </row>
    <row r="2893" spans="1:2" x14ac:dyDescent="0.25">
      <c r="A2893" t="s">
        <v>7984</v>
      </c>
      <c r="B2893" t="s">
        <v>2690</v>
      </c>
    </row>
    <row r="2894" spans="1:2" x14ac:dyDescent="0.25">
      <c r="A2894" t="s">
        <v>7985</v>
      </c>
      <c r="B2894" t="s">
        <v>2691</v>
      </c>
    </row>
    <row r="2895" spans="1:2" x14ac:dyDescent="0.25">
      <c r="A2895" t="s">
        <v>7986</v>
      </c>
      <c r="B2895" t="s">
        <v>2692</v>
      </c>
    </row>
    <row r="2896" spans="1:2" x14ac:dyDescent="0.25">
      <c r="A2896" t="s">
        <v>7987</v>
      </c>
      <c r="B2896" t="s">
        <v>2693</v>
      </c>
    </row>
    <row r="2897" spans="1:2" x14ac:dyDescent="0.25">
      <c r="A2897" t="s">
        <v>7988</v>
      </c>
      <c r="B2897" t="s">
        <v>7989</v>
      </c>
    </row>
    <row r="2898" spans="1:2" x14ac:dyDescent="0.25">
      <c r="A2898" t="s">
        <v>7990</v>
      </c>
      <c r="B2898" t="s">
        <v>2694</v>
      </c>
    </row>
    <row r="2899" spans="1:2" x14ac:dyDescent="0.25">
      <c r="A2899" t="s">
        <v>7991</v>
      </c>
      <c r="B2899" t="s">
        <v>2695</v>
      </c>
    </row>
    <row r="2900" spans="1:2" x14ac:dyDescent="0.25">
      <c r="A2900" t="s">
        <v>7992</v>
      </c>
      <c r="B2900" t="s">
        <v>2696</v>
      </c>
    </row>
    <row r="2901" spans="1:2" x14ac:dyDescent="0.25">
      <c r="A2901" t="s">
        <v>7993</v>
      </c>
      <c r="B2901" t="s">
        <v>2697</v>
      </c>
    </row>
    <row r="2902" spans="1:2" x14ac:dyDescent="0.25">
      <c r="A2902" t="s">
        <v>7994</v>
      </c>
      <c r="B2902" t="s">
        <v>2698</v>
      </c>
    </row>
    <row r="2903" spans="1:2" x14ac:dyDescent="0.25">
      <c r="A2903" t="s">
        <v>7995</v>
      </c>
      <c r="B2903" t="s">
        <v>2699</v>
      </c>
    </row>
    <row r="2904" spans="1:2" x14ac:dyDescent="0.25">
      <c r="A2904" t="s">
        <v>7996</v>
      </c>
      <c r="B2904" t="s">
        <v>2700</v>
      </c>
    </row>
    <row r="2905" spans="1:2" x14ac:dyDescent="0.25">
      <c r="A2905" t="s">
        <v>7997</v>
      </c>
      <c r="B2905" t="s">
        <v>5033</v>
      </c>
    </row>
    <row r="2906" spans="1:2" x14ac:dyDescent="0.25">
      <c r="A2906" t="s">
        <v>7998</v>
      </c>
      <c r="B2906" t="s">
        <v>5034</v>
      </c>
    </row>
    <row r="2907" spans="1:2" x14ac:dyDescent="0.25">
      <c r="A2907" t="s">
        <v>7999</v>
      </c>
      <c r="B2907" t="s">
        <v>2701</v>
      </c>
    </row>
    <row r="2908" spans="1:2" x14ac:dyDescent="0.25">
      <c r="A2908" t="s">
        <v>8000</v>
      </c>
      <c r="B2908" t="s">
        <v>2702</v>
      </c>
    </row>
    <row r="2909" spans="1:2" x14ac:dyDescent="0.25">
      <c r="A2909" t="s">
        <v>8001</v>
      </c>
      <c r="B2909" t="s">
        <v>2703</v>
      </c>
    </row>
    <row r="2910" spans="1:2" x14ac:dyDescent="0.25">
      <c r="A2910" t="s">
        <v>8002</v>
      </c>
      <c r="B2910" t="s">
        <v>2704</v>
      </c>
    </row>
    <row r="2911" spans="1:2" x14ac:dyDescent="0.25">
      <c r="A2911" t="s">
        <v>8003</v>
      </c>
      <c r="B2911" t="s">
        <v>1502</v>
      </c>
    </row>
    <row r="2912" spans="1:2" x14ac:dyDescent="0.25">
      <c r="A2912" t="s">
        <v>8004</v>
      </c>
      <c r="B2912" t="s">
        <v>2705</v>
      </c>
    </row>
    <row r="2913" spans="1:2" x14ac:dyDescent="0.25">
      <c r="A2913" t="s">
        <v>8005</v>
      </c>
      <c r="B2913" t="s">
        <v>2706</v>
      </c>
    </row>
    <row r="2914" spans="1:2" x14ac:dyDescent="0.25">
      <c r="A2914" t="s">
        <v>8006</v>
      </c>
      <c r="B2914" t="s">
        <v>2707</v>
      </c>
    </row>
    <row r="2915" spans="1:2" x14ac:dyDescent="0.25">
      <c r="A2915" t="s">
        <v>8007</v>
      </c>
      <c r="B2915" t="s">
        <v>4971</v>
      </c>
    </row>
    <row r="2916" spans="1:2" x14ac:dyDescent="0.25">
      <c r="A2916" t="s">
        <v>8008</v>
      </c>
      <c r="B2916" t="s">
        <v>2708</v>
      </c>
    </row>
    <row r="2917" spans="1:2" x14ac:dyDescent="0.25">
      <c r="A2917" t="s">
        <v>8009</v>
      </c>
      <c r="B2917" t="s">
        <v>2709</v>
      </c>
    </row>
    <row r="2918" spans="1:2" x14ac:dyDescent="0.25">
      <c r="A2918" t="s">
        <v>8010</v>
      </c>
      <c r="B2918" t="s">
        <v>2710</v>
      </c>
    </row>
    <row r="2919" spans="1:2" x14ac:dyDescent="0.25">
      <c r="A2919" t="s">
        <v>8011</v>
      </c>
      <c r="B2919" t="s">
        <v>2711</v>
      </c>
    </row>
    <row r="2920" spans="1:2" x14ac:dyDescent="0.25">
      <c r="A2920" t="s">
        <v>8012</v>
      </c>
      <c r="B2920" t="s">
        <v>2712</v>
      </c>
    </row>
    <row r="2921" spans="1:2" x14ac:dyDescent="0.25">
      <c r="A2921" t="s">
        <v>8013</v>
      </c>
      <c r="B2921" t="s">
        <v>2713</v>
      </c>
    </row>
    <row r="2922" spans="1:2" x14ac:dyDescent="0.25">
      <c r="A2922" t="s">
        <v>8014</v>
      </c>
      <c r="B2922" t="s">
        <v>2714</v>
      </c>
    </row>
    <row r="2923" spans="1:2" x14ac:dyDescent="0.25">
      <c r="A2923" t="s">
        <v>8015</v>
      </c>
      <c r="B2923" t="s">
        <v>2715</v>
      </c>
    </row>
    <row r="2924" spans="1:2" x14ac:dyDescent="0.25">
      <c r="A2924" t="s">
        <v>8016</v>
      </c>
      <c r="B2924" t="s">
        <v>2716</v>
      </c>
    </row>
    <row r="2925" spans="1:2" x14ac:dyDescent="0.25">
      <c r="A2925" t="s">
        <v>8017</v>
      </c>
      <c r="B2925" t="s">
        <v>2717</v>
      </c>
    </row>
    <row r="2926" spans="1:2" x14ac:dyDescent="0.25">
      <c r="A2926" t="s">
        <v>8018</v>
      </c>
      <c r="B2926" t="s">
        <v>2718</v>
      </c>
    </row>
    <row r="2927" spans="1:2" x14ac:dyDescent="0.25">
      <c r="A2927" t="s">
        <v>8019</v>
      </c>
      <c r="B2927" t="s">
        <v>2719</v>
      </c>
    </row>
    <row r="2928" spans="1:2" x14ac:dyDescent="0.25">
      <c r="A2928" t="s">
        <v>8020</v>
      </c>
      <c r="B2928" t="s">
        <v>2720</v>
      </c>
    </row>
    <row r="2929" spans="1:2" x14ac:dyDescent="0.25">
      <c r="A2929" t="s">
        <v>8021</v>
      </c>
      <c r="B2929" t="s">
        <v>2721</v>
      </c>
    </row>
    <row r="2930" spans="1:2" x14ac:dyDescent="0.25">
      <c r="A2930" t="s">
        <v>8022</v>
      </c>
      <c r="B2930" t="s">
        <v>2722</v>
      </c>
    </row>
    <row r="2931" spans="1:2" x14ac:dyDescent="0.25">
      <c r="A2931" t="s">
        <v>8023</v>
      </c>
      <c r="B2931" t="s">
        <v>2723</v>
      </c>
    </row>
    <row r="2932" spans="1:2" x14ac:dyDescent="0.25">
      <c r="A2932" t="s">
        <v>8024</v>
      </c>
      <c r="B2932" t="s">
        <v>2724</v>
      </c>
    </row>
    <row r="2933" spans="1:2" x14ac:dyDescent="0.25">
      <c r="A2933" t="s">
        <v>8025</v>
      </c>
      <c r="B2933" t="s">
        <v>2725</v>
      </c>
    </row>
    <row r="2934" spans="1:2" x14ac:dyDescent="0.25">
      <c r="A2934" t="s">
        <v>8026</v>
      </c>
      <c r="B2934" t="s">
        <v>2726</v>
      </c>
    </row>
    <row r="2935" spans="1:2" x14ac:dyDescent="0.25">
      <c r="A2935" t="s">
        <v>8027</v>
      </c>
      <c r="B2935" t="s">
        <v>2727</v>
      </c>
    </row>
    <row r="2936" spans="1:2" x14ac:dyDescent="0.25">
      <c r="A2936" t="s">
        <v>8028</v>
      </c>
      <c r="B2936" t="s">
        <v>2728</v>
      </c>
    </row>
    <row r="2937" spans="1:2" x14ac:dyDescent="0.25">
      <c r="A2937" t="s">
        <v>8029</v>
      </c>
      <c r="B2937" t="s">
        <v>2729</v>
      </c>
    </row>
    <row r="2938" spans="1:2" x14ac:dyDescent="0.25">
      <c r="A2938" t="s">
        <v>8030</v>
      </c>
      <c r="B2938" t="s">
        <v>2730</v>
      </c>
    </row>
    <row r="2939" spans="1:2" x14ac:dyDescent="0.25">
      <c r="A2939" t="s">
        <v>8031</v>
      </c>
      <c r="B2939" t="s">
        <v>2731</v>
      </c>
    </row>
    <row r="2940" spans="1:2" x14ac:dyDescent="0.25">
      <c r="A2940" t="s">
        <v>8032</v>
      </c>
      <c r="B2940" t="s">
        <v>2732</v>
      </c>
    </row>
    <row r="2941" spans="1:2" x14ac:dyDescent="0.25">
      <c r="A2941" t="s">
        <v>8033</v>
      </c>
      <c r="B2941" t="s">
        <v>2733</v>
      </c>
    </row>
    <row r="2942" spans="1:2" x14ac:dyDescent="0.25">
      <c r="A2942" t="s">
        <v>8034</v>
      </c>
      <c r="B2942" t="s">
        <v>2734</v>
      </c>
    </row>
    <row r="2943" spans="1:2" x14ac:dyDescent="0.25">
      <c r="A2943" t="s">
        <v>8035</v>
      </c>
      <c r="B2943" t="s">
        <v>2735</v>
      </c>
    </row>
    <row r="2944" spans="1:2" x14ac:dyDescent="0.25">
      <c r="A2944" t="s">
        <v>8036</v>
      </c>
      <c r="B2944" t="s">
        <v>2736</v>
      </c>
    </row>
    <row r="2945" spans="1:2" x14ac:dyDescent="0.25">
      <c r="A2945" t="s">
        <v>8037</v>
      </c>
      <c r="B2945" t="s">
        <v>2737</v>
      </c>
    </row>
    <row r="2946" spans="1:2" x14ac:dyDescent="0.25">
      <c r="A2946" t="s">
        <v>8038</v>
      </c>
      <c r="B2946" t="s">
        <v>2738</v>
      </c>
    </row>
    <row r="2947" spans="1:2" x14ac:dyDescent="0.25">
      <c r="A2947" t="s">
        <v>8039</v>
      </c>
      <c r="B2947" t="s">
        <v>2739</v>
      </c>
    </row>
    <row r="2948" spans="1:2" x14ac:dyDescent="0.25">
      <c r="A2948" t="s">
        <v>8040</v>
      </c>
      <c r="B2948" t="s">
        <v>2740</v>
      </c>
    </row>
    <row r="2949" spans="1:2" x14ac:dyDescent="0.25">
      <c r="A2949" t="s">
        <v>8041</v>
      </c>
      <c r="B2949" t="s">
        <v>2741</v>
      </c>
    </row>
    <row r="2950" spans="1:2" x14ac:dyDescent="0.25">
      <c r="A2950" t="s">
        <v>8042</v>
      </c>
      <c r="B2950" t="s">
        <v>2742</v>
      </c>
    </row>
    <row r="2951" spans="1:2" x14ac:dyDescent="0.25">
      <c r="A2951" t="s">
        <v>8043</v>
      </c>
      <c r="B2951" t="s">
        <v>2743</v>
      </c>
    </row>
    <row r="2952" spans="1:2" x14ac:dyDescent="0.25">
      <c r="A2952" t="s">
        <v>8044</v>
      </c>
      <c r="B2952" t="s">
        <v>2744</v>
      </c>
    </row>
    <row r="2953" spans="1:2" x14ac:dyDescent="0.25">
      <c r="A2953" t="s">
        <v>8045</v>
      </c>
      <c r="B2953" t="s">
        <v>2745</v>
      </c>
    </row>
    <row r="2954" spans="1:2" x14ac:dyDescent="0.25">
      <c r="A2954" t="s">
        <v>8046</v>
      </c>
      <c r="B2954" t="s">
        <v>2746</v>
      </c>
    </row>
    <row r="2955" spans="1:2" x14ac:dyDescent="0.25">
      <c r="A2955" t="s">
        <v>8047</v>
      </c>
      <c r="B2955" t="s">
        <v>2747</v>
      </c>
    </row>
    <row r="2956" spans="1:2" x14ac:dyDescent="0.25">
      <c r="A2956" t="s">
        <v>8048</v>
      </c>
      <c r="B2956" t="s">
        <v>2748</v>
      </c>
    </row>
    <row r="2957" spans="1:2" x14ac:dyDescent="0.25">
      <c r="A2957" t="s">
        <v>8049</v>
      </c>
      <c r="B2957" t="s">
        <v>2749</v>
      </c>
    </row>
    <row r="2958" spans="1:2" x14ac:dyDescent="0.25">
      <c r="A2958" t="s">
        <v>8050</v>
      </c>
      <c r="B2958" t="s">
        <v>2750</v>
      </c>
    </row>
    <row r="2959" spans="1:2" x14ac:dyDescent="0.25">
      <c r="A2959" t="s">
        <v>8051</v>
      </c>
      <c r="B2959" t="s">
        <v>2751</v>
      </c>
    </row>
    <row r="2960" spans="1:2" x14ac:dyDescent="0.25">
      <c r="A2960" t="s">
        <v>8052</v>
      </c>
      <c r="B2960" t="s">
        <v>2752</v>
      </c>
    </row>
    <row r="2961" spans="1:2" x14ac:dyDescent="0.25">
      <c r="A2961" t="s">
        <v>8053</v>
      </c>
      <c r="B2961" t="s">
        <v>2753</v>
      </c>
    </row>
    <row r="2962" spans="1:2" x14ac:dyDescent="0.25">
      <c r="A2962" t="s">
        <v>8054</v>
      </c>
      <c r="B2962" t="s">
        <v>2754</v>
      </c>
    </row>
    <row r="2963" spans="1:2" x14ac:dyDescent="0.25">
      <c r="A2963" t="s">
        <v>8055</v>
      </c>
      <c r="B2963" t="s">
        <v>2755</v>
      </c>
    </row>
    <row r="2964" spans="1:2" x14ac:dyDescent="0.25">
      <c r="A2964" t="s">
        <v>8056</v>
      </c>
      <c r="B2964" t="s">
        <v>2756</v>
      </c>
    </row>
    <row r="2965" spans="1:2" x14ac:dyDescent="0.25">
      <c r="A2965" t="s">
        <v>8057</v>
      </c>
      <c r="B2965" t="s">
        <v>2757</v>
      </c>
    </row>
    <row r="2966" spans="1:2" x14ac:dyDescent="0.25">
      <c r="A2966" t="s">
        <v>8058</v>
      </c>
      <c r="B2966" t="s">
        <v>2758</v>
      </c>
    </row>
    <row r="2967" spans="1:2" x14ac:dyDescent="0.25">
      <c r="A2967" t="s">
        <v>8059</v>
      </c>
      <c r="B2967" t="s">
        <v>2759</v>
      </c>
    </row>
    <row r="2968" spans="1:2" x14ac:dyDescent="0.25">
      <c r="A2968" t="s">
        <v>8060</v>
      </c>
      <c r="B2968" t="s">
        <v>2760</v>
      </c>
    </row>
    <row r="2969" spans="1:2" x14ac:dyDescent="0.25">
      <c r="A2969" t="s">
        <v>8061</v>
      </c>
      <c r="B2969" t="s">
        <v>2761</v>
      </c>
    </row>
    <row r="2970" spans="1:2" x14ac:dyDescent="0.25">
      <c r="A2970" t="s">
        <v>8062</v>
      </c>
      <c r="B2970" t="s">
        <v>2762</v>
      </c>
    </row>
    <row r="2971" spans="1:2" x14ac:dyDescent="0.25">
      <c r="A2971" t="s">
        <v>8063</v>
      </c>
      <c r="B2971" t="s">
        <v>2763</v>
      </c>
    </row>
    <row r="2972" spans="1:2" x14ac:dyDescent="0.25">
      <c r="A2972" t="s">
        <v>8064</v>
      </c>
      <c r="B2972" t="s">
        <v>2764</v>
      </c>
    </row>
    <row r="2973" spans="1:2" x14ac:dyDescent="0.25">
      <c r="A2973" t="s">
        <v>8065</v>
      </c>
      <c r="B2973" t="s">
        <v>2765</v>
      </c>
    </row>
    <row r="2974" spans="1:2" x14ac:dyDescent="0.25">
      <c r="A2974" t="s">
        <v>8066</v>
      </c>
      <c r="B2974" t="s">
        <v>2766</v>
      </c>
    </row>
    <row r="2975" spans="1:2" x14ac:dyDescent="0.25">
      <c r="A2975" t="s">
        <v>8067</v>
      </c>
      <c r="B2975" t="s">
        <v>2767</v>
      </c>
    </row>
    <row r="2976" spans="1:2" x14ac:dyDescent="0.25">
      <c r="A2976" t="s">
        <v>8068</v>
      </c>
      <c r="B2976" t="s">
        <v>2768</v>
      </c>
    </row>
    <row r="2977" spans="1:2" x14ac:dyDescent="0.25">
      <c r="A2977" t="s">
        <v>8069</v>
      </c>
      <c r="B2977" t="s">
        <v>2769</v>
      </c>
    </row>
    <row r="2978" spans="1:2" x14ac:dyDescent="0.25">
      <c r="A2978" t="s">
        <v>8070</v>
      </c>
      <c r="B2978" t="s">
        <v>2770</v>
      </c>
    </row>
    <row r="2979" spans="1:2" x14ac:dyDescent="0.25">
      <c r="A2979" t="s">
        <v>8071</v>
      </c>
      <c r="B2979" t="s">
        <v>2771</v>
      </c>
    </row>
    <row r="2980" spans="1:2" x14ac:dyDescent="0.25">
      <c r="A2980" t="s">
        <v>8072</v>
      </c>
      <c r="B2980" t="s">
        <v>2772</v>
      </c>
    </row>
    <row r="2981" spans="1:2" x14ac:dyDescent="0.25">
      <c r="A2981" t="s">
        <v>8073</v>
      </c>
      <c r="B2981" t="s">
        <v>2773</v>
      </c>
    </row>
    <row r="2982" spans="1:2" x14ac:dyDescent="0.25">
      <c r="A2982" t="s">
        <v>8074</v>
      </c>
      <c r="B2982" t="s">
        <v>2774</v>
      </c>
    </row>
    <row r="2983" spans="1:2" x14ac:dyDescent="0.25">
      <c r="A2983" t="s">
        <v>8075</v>
      </c>
      <c r="B2983" t="s">
        <v>2775</v>
      </c>
    </row>
    <row r="2984" spans="1:2" x14ac:dyDescent="0.25">
      <c r="A2984" t="s">
        <v>8076</v>
      </c>
      <c r="B2984" t="s">
        <v>2776</v>
      </c>
    </row>
    <row r="2985" spans="1:2" x14ac:dyDescent="0.25">
      <c r="A2985" t="s">
        <v>8077</v>
      </c>
      <c r="B2985" t="s">
        <v>2777</v>
      </c>
    </row>
    <row r="2986" spans="1:2" x14ac:dyDescent="0.25">
      <c r="A2986" t="s">
        <v>8078</v>
      </c>
      <c r="B2986" t="s">
        <v>2778</v>
      </c>
    </row>
    <row r="2987" spans="1:2" x14ac:dyDescent="0.25">
      <c r="A2987" t="s">
        <v>8079</v>
      </c>
      <c r="B2987" t="s">
        <v>2779</v>
      </c>
    </row>
    <row r="2988" spans="1:2" x14ac:dyDescent="0.25">
      <c r="A2988" t="s">
        <v>8080</v>
      </c>
      <c r="B2988" t="s">
        <v>2780</v>
      </c>
    </row>
    <row r="2989" spans="1:2" x14ac:dyDescent="0.25">
      <c r="A2989" t="s">
        <v>8081</v>
      </c>
      <c r="B2989" t="s">
        <v>2781</v>
      </c>
    </row>
    <row r="2990" spans="1:2" x14ac:dyDescent="0.25">
      <c r="A2990" t="s">
        <v>8082</v>
      </c>
      <c r="B2990" t="s">
        <v>2782</v>
      </c>
    </row>
    <row r="2991" spans="1:2" x14ac:dyDescent="0.25">
      <c r="A2991" t="s">
        <v>8083</v>
      </c>
      <c r="B2991" t="s">
        <v>2783</v>
      </c>
    </row>
    <row r="2992" spans="1:2" x14ac:dyDescent="0.25">
      <c r="A2992" t="s">
        <v>8084</v>
      </c>
      <c r="B2992" t="s">
        <v>2784</v>
      </c>
    </row>
    <row r="2993" spans="1:2" x14ac:dyDescent="0.25">
      <c r="A2993" t="s">
        <v>8085</v>
      </c>
      <c r="B2993" t="s">
        <v>2785</v>
      </c>
    </row>
    <row r="2994" spans="1:2" x14ac:dyDescent="0.25">
      <c r="A2994" t="s">
        <v>8086</v>
      </c>
      <c r="B2994" t="s">
        <v>2786</v>
      </c>
    </row>
    <row r="2995" spans="1:2" x14ac:dyDescent="0.25">
      <c r="A2995" t="s">
        <v>8087</v>
      </c>
      <c r="B2995" t="s">
        <v>2787</v>
      </c>
    </row>
    <row r="2996" spans="1:2" x14ac:dyDescent="0.25">
      <c r="A2996" t="s">
        <v>8088</v>
      </c>
      <c r="B2996" t="s">
        <v>2788</v>
      </c>
    </row>
    <row r="2997" spans="1:2" x14ac:dyDescent="0.25">
      <c r="A2997" t="s">
        <v>8089</v>
      </c>
      <c r="B2997" t="s">
        <v>2789</v>
      </c>
    </row>
    <row r="2998" spans="1:2" x14ac:dyDescent="0.25">
      <c r="A2998" t="s">
        <v>8090</v>
      </c>
      <c r="B2998" t="s">
        <v>2790</v>
      </c>
    </row>
    <row r="2999" spans="1:2" x14ac:dyDescent="0.25">
      <c r="A2999" t="s">
        <v>8091</v>
      </c>
      <c r="B2999" t="s">
        <v>2791</v>
      </c>
    </row>
    <row r="3000" spans="1:2" x14ac:dyDescent="0.25">
      <c r="A3000" t="s">
        <v>8092</v>
      </c>
      <c r="B3000" t="s">
        <v>2792</v>
      </c>
    </row>
    <row r="3001" spans="1:2" x14ac:dyDescent="0.25">
      <c r="A3001" t="s">
        <v>8093</v>
      </c>
      <c r="B3001" t="s">
        <v>2793</v>
      </c>
    </row>
    <row r="3002" spans="1:2" x14ac:dyDescent="0.25">
      <c r="A3002" t="s">
        <v>8094</v>
      </c>
      <c r="B3002" t="s">
        <v>2794</v>
      </c>
    </row>
    <row r="3003" spans="1:2" x14ac:dyDescent="0.25">
      <c r="A3003" t="s">
        <v>8095</v>
      </c>
      <c r="B3003" t="s">
        <v>2795</v>
      </c>
    </row>
    <row r="3004" spans="1:2" x14ac:dyDescent="0.25">
      <c r="A3004" t="s">
        <v>8096</v>
      </c>
      <c r="B3004" t="s">
        <v>2796</v>
      </c>
    </row>
    <row r="3005" spans="1:2" x14ac:dyDescent="0.25">
      <c r="A3005" t="s">
        <v>8097</v>
      </c>
      <c r="B3005" t="s">
        <v>2797</v>
      </c>
    </row>
    <row r="3006" spans="1:2" x14ac:dyDescent="0.25">
      <c r="A3006" t="s">
        <v>8098</v>
      </c>
      <c r="B3006" t="s">
        <v>2798</v>
      </c>
    </row>
    <row r="3007" spans="1:2" x14ac:dyDescent="0.25">
      <c r="A3007" t="s">
        <v>8099</v>
      </c>
      <c r="B3007" t="s">
        <v>2799</v>
      </c>
    </row>
    <row r="3008" spans="1:2" x14ac:dyDescent="0.25">
      <c r="A3008" t="s">
        <v>8100</v>
      </c>
      <c r="B3008" t="s">
        <v>2800</v>
      </c>
    </row>
    <row r="3009" spans="1:2" x14ac:dyDescent="0.25">
      <c r="A3009" t="s">
        <v>8101</v>
      </c>
      <c r="B3009" t="s">
        <v>2801</v>
      </c>
    </row>
    <row r="3010" spans="1:2" x14ac:dyDescent="0.25">
      <c r="A3010" t="s">
        <v>8102</v>
      </c>
      <c r="B3010" t="s">
        <v>2802</v>
      </c>
    </row>
    <row r="3011" spans="1:2" x14ac:dyDescent="0.25">
      <c r="A3011" t="s">
        <v>8103</v>
      </c>
      <c r="B3011" t="s">
        <v>2803</v>
      </c>
    </row>
    <row r="3012" spans="1:2" x14ac:dyDescent="0.25">
      <c r="A3012" t="s">
        <v>8104</v>
      </c>
      <c r="B3012" t="s">
        <v>2804</v>
      </c>
    </row>
    <row r="3013" spans="1:2" x14ac:dyDescent="0.25">
      <c r="A3013" t="s">
        <v>8105</v>
      </c>
      <c r="B3013" t="s">
        <v>2805</v>
      </c>
    </row>
    <row r="3014" spans="1:2" x14ac:dyDescent="0.25">
      <c r="A3014" t="s">
        <v>8106</v>
      </c>
      <c r="B3014" t="s">
        <v>2806</v>
      </c>
    </row>
    <row r="3015" spans="1:2" x14ac:dyDescent="0.25">
      <c r="A3015" t="s">
        <v>8107</v>
      </c>
      <c r="B3015" t="s">
        <v>2807</v>
      </c>
    </row>
    <row r="3016" spans="1:2" x14ac:dyDescent="0.25">
      <c r="A3016" t="s">
        <v>8108</v>
      </c>
      <c r="B3016" t="s">
        <v>2808</v>
      </c>
    </row>
    <row r="3017" spans="1:2" x14ac:dyDescent="0.25">
      <c r="A3017" t="s">
        <v>8109</v>
      </c>
      <c r="B3017" t="s">
        <v>2809</v>
      </c>
    </row>
    <row r="3018" spans="1:2" x14ac:dyDescent="0.25">
      <c r="A3018" t="s">
        <v>8110</v>
      </c>
      <c r="B3018" t="s">
        <v>2810</v>
      </c>
    </row>
    <row r="3019" spans="1:2" x14ac:dyDescent="0.25">
      <c r="A3019" t="s">
        <v>8111</v>
      </c>
      <c r="B3019" t="s">
        <v>2811</v>
      </c>
    </row>
    <row r="3020" spans="1:2" x14ac:dyDescent="0.25">
      <c r="A3020" t="s">
        <v>8112</v>
      </c>
      <c r="B3020" t="s">
        <v>2812</v>
      </c>
    </row>
    <row r="3021" spans="1:2" x14ac:dyDescent="0.25">
      <c r="A3021" t="s">
        <v>8113</v>
      </c>
      <c r="B3021" t="s">
        <v>2813</v>
      </c>
    </row>
    <row r="3022" spans="1:2" x14ac:dyDescent="0.25">
      <c r="A3022" t="s">
        <v>8114</v>
      </c>
      <c r="B3022" t="s">
        <v>2814</v>
      </c>
    </row>
    <row r="3023" spans="1:2" x14ac:dyDescent="0.25">
      <c r="A3023" t="s">
        <v>8115</v>
      </c>
      <c r="B3023" t="s">
        <v>2815</v>
      </c>
    </row>
    <row r="3024" spans="1:2" x14ac:dyDescent="0.25">
      <c r="A3024" t="s">
        <v>8116</v>
      </c>
      <c r="B3024" t="s">
        <v>2816</v>
      </c>
    </row>
    <row r="3025" spans="1:2" x14ac:dyDescent="0.25">
      <c r="A3025" t="s">
        <v>8117</v>
      </c>
      <c r="B3025" t="s">
        <v>2817</v>
      </c>
    </row>
    <row r="3026" spans="1:2" x14ac:dyDescent="0.25">
      <c r="A3026" t="s">
        <v>8118</v>
      </c>
      <c r="B3026" t="s">
        <v>2818</v>
      </c>
    </row>
    <row r="3027" spans="1:2" x14ac:dyDescent="0.25">
      <c r="A3027" t="s">
        <v>8119</v>
      </c>
      <c r="B3027" t="s">
        <v>2819</v>
      </c>
    </row>
    <row r="3028" spans="1:2" x14ac:dyDescent="0.25">
      <c r="A3028" t="s">
        <v>8120</v>
      </c>
      <c r="B3028" t="s">
        <v>2820</v>
      </c>
    </row>
    <row r="3029" spans="1:2" x14ac:dyDescent="0.25">
      <c r="A3029" t="s">
        <v>8121</v>
      </c>
      <c r="B3029" t="s">
        <v>2821</v>
      </c>
    </row>
    <row r="3030" spans="1:2" x14ac:dyDescent="0.25">
      <c r="A3030" t="s">
        <v>8122</v>
      </c>
      <c r="B3030" t="s">
        <v>2822</v>
      </c>
    </row>
    <row r="3031" spans="1:2" x14ac:dyDescent="0.25">
      <c r="A3031" t="s">
        <v>8123</v>
      </c>
      <c r="B3031" t="s">
        <v>2823</v>
      </c>
    </row>
    <row r="3032" spans="1:2" x14ac:dyDescent="0.25">
      <c r="A3032" t="s">
        <v>8124</v>
      </c>
      <c r="B3032" t="s">
        <v>2824</v>
      </c>
    </row>
    <row r="3033" spans="1:2" x14ac:dyDescent="0.25">
      <c r="A3033" t="s">
        <v>8125</v>
      </c>
      <c r="B3033" t="s">
        <v>2825</v>
      </c>
    </row>
    <row r="3034" spans="1:2" x14ac:dyDescent="0.25">
      <c r="A3034" t="s">
        <v>8126</v>
      </c>
      <c r="B3034" t="s">
        <v>2826</v>
      </c>
    </row>
    <row r="3035" spans="1:2" x14ac:dyDescent="0.25">
      <c r="A3035" t="s">
        <v>8127</v>
      </c>
      <c r="B3035" t="s">
        <v>2827</v>
      </c>
    </row>
    <row r="3036" spans="1:2" x14ac:dyDescent="0.25">
      <c r="A3036" t="s">
        <v>8128</v>
      </c>
      <c r="B3036" t="s">
        <v>2828</v>
      </c>
    </row>
    <row r="3037" spans="1:2" x14ac:dyDescent="0.25">
      <c r="A3037" t="s">
        <v>8129</v>
      </c>
      <c r="B3037" t="s">
        <v>2829</v>
      </c>
    </row>
    <row r="3038" spans="1:2" x14ac:dyDescent="0.25">
      <c r="A3038" t="s">
        <v>8130</v>
      </c>
      <c r="B3038" t="s">
        <v>2830</v>
      </c>
    </row>
    <row r="3039" spans="1:2" x14ac:dyDescent="0.25">
      <c r="A3039" t="s">
        <v>8131</v>
      </c>
      <c r="B3039" t="s">
        <v>2831</v>
      </c>
    </row>
    <row r="3040" spans="1:2" x14ac:dyDescent="0.25">
      <c r="A3040" t="s">
        <v>8132</v>
      </c>
      <c r="B3040" t="s">
        <v>2832</v>
      </c>
    </row>
    <row r="3041" spans="1:2" x14ac:dyDescent="0.25">
      <c r="A3041" t="s">
        <v>8133</v>
      </c>
      <c r="B3041" t="s">
        <v>2833</v>
      </c>
    </row>
    <row r="3042" spans="1:2" x14ac:dyDescent="0.25">
      <c r="A3042" t="s">
        <v>8134</v>
      </c>
      <c r="B3042" t="s">
        <v>2834</v>
      </c>
    </row>
    <row r="3043" spans="1:2" x14ac:dyDescent="0.25">
      <c r="A3043" t="s">
        <v>8135</v>
      </c>
      <c r="B3043" t="s">
        <v>2835</v>
      </c>
    </row>
    <row r="3044" spans="1:2" x14ac:dyDescent="0.25">
      <c r="A3044" t="s">
        <v>8136</v>
      </c>
      <c r="B3044" t="s">
        <v>2836</v>
      </c>
    </row>
    <row r="3045" spans="1:2" x14ac:dyDescent="0.25">
      <c r="A3045" t="s">
        <v>8137</v>
      </c>
      <c r="B3045" t="s">
        <v>2837</v>
      </c>
    </row>
    <row r="3046" spans="1:2" x14ac:dyDescent="0.25">
      <c r="A3046" t="s">
        <v>8138</v>
      </c>
      <c r="B3046" t="s">
        <v>2838</v>
      </c>
    </row>
    <row r="3047" spans="1:2" x14ac:dyDescent="0.25">
      <c r="A3047" t="s">
        <v>8139</v>
      </c>
      <c r="B3047" t="s">
        <v>2839</v>
      </c>
    </row>
    <row r="3048" spans="1:2" x14ac:dyDescent="0.25">
      <c r="A3048" t="s">
        <v>8140</v>
      </c>
      <c r="B3048" t="s">
        <v>2840</v>
      </c>
    </row>
    <row r="3049" spans="1:2" x14ac:dyDescent="0.25">
      <c r="A3049" t="s">
        <v>8141</v>
      </c>
      <c r="B3049" t="s">
        <v>2841</v>
      </c>
    </row>
    <row r="3050" spans="1:2" x14ac:dyDescent="0.25">
      <c r="A3050" t="s">
        <v>8142</v>
      </c>
      <c r="B3050" t="s">
        <v>2842</v>
      </c>
    </row>
    <row r="3051" spans="1:2" x14ac:dyDescent="0.25">
      <c r="A3051" t="s">
        <v>8143</v>
      </c>
      <c r="B3051" t="s">
        <v>2843</v>
      </c>
    </row>
    <row r="3052" spans="1:2" x14ac:dyDescent="0.25">
      <c r="A3052" t="s">
        <v>8144</v>
      </c>
      <c r="B3052" t="s">
        <v>2844</v>
      </c>
    </row>
    <row r="3053" spans="1:2" x14ac:dyDescent="0.25">
      <c r="A3053" t="s">
        <v>8145</v>
      </c>
      <c r="B3053" t="s">
        <v>2845</v>
      </c>
    </row>
    <row r="3054" spans="1:2" x14ac:dyDescent="0.25">
      <c r="A3054" t="s">
        <v>8146</v>
      </c>
      <c r="B3054" t="s">
        <v>2846</v>
      </c>
    </row>
    <row r="3055" spans="1:2" x14ac:dyDescent="0.25">
      <c r="A3055" t="s">
        <v>8147</v>
      </c>
      <c r="B3055" t="s">
        <v>2847</v>
      </c>
    </row>
    <row r="3056" spans="1:2" x14ac:dyDescent="0.25">
      <c r="A3056" t="s">
        <v>8148</v>
      </c>
      <c r="B3056" t="s">
        <v>2848</v>
      </c>
    </row>
    <row r="3057" spans="1:2" x14ac:dyDescent="0.25">
      <c r="A3057" t="s">
        <v>8149</v>
      </c>
      <c r="B3057" t="s">
        <v>2849</v>
      </c>
    </row>
    <row r="3058" spans="1:2" x14ac:dyDescent="0.25">
      <c r="A3058" t="s">
        <v>8150</v>
      </c>
      <c r="B3058" t="s">
        <v>2850</v>
      </c>
    </row>
    <row r="3059" spans="1:2" x14ac:dyDescent="0.25">
      <c r="A3059" t="s">
        <v>8151</v>
      </c>
      <c r="B3059" t="s">
        <v>2851</v>
      </c>
    </row>
    <row r="3060" spans="1:2" x14ac:dyDescent="0.25">
      <c r="A3060" t="s">
        <v>8152</v>
      </c>
      <c r="B3060" t="s">
        <v>2852</v>
      </c>
    </row>
    <row r="3061" spans="1:2" x14ac:dyDescent="0.25">
      <c r="A3061" t="s">
        <v>8153</v>
      </c>
      <c r="B3061" t="s">
        <v>2853</v>
      </c>
    </row>
    <row r="3062" spans="1:2" x14ac:dyDescent="0.25">
      <c r="A3062" t="s">
        <v>8154</v>
      </c>
      <c r="B3062" t="s">
        <v>2854</v>
      </c>
    </row>
    <row r="3063" spans="1:2" x14ac:dyDescent="0.25">
      <c r="A3063" t="s">
        <v>8155</v>
      </c>
      <c r="B3063" t="s">
        <v>2855</v>
      </c>
    </row>
    <row r="3064" spans="1:2" x14ac:dyDescent="0.25">
      <c r="A3064" t="s">
        <v>8156</v>
      </c>
      <c r="B3064" t="s">
        <v>2856</v>
      </c>
    </row>
    <row r="3065" spans="1:2" x14ac:dyDescent="0.25">
      <c r="A3065" t="s">
        <v>8157</v>
      </c>
      <c r="B3065" t="s">
        <v>2857</v>
      </c>
    </row>
    <row r="3066" spans="1:2" x14ac:dyDescent="0.25">
      <c r="A3066" t="s">
        <v>8158</v>
      </c>
      <c r="B3066" t="s">
        <v>2858</v>
      </c>
    </row>
    <row r="3067" spans="1:2" x14ac:dyDescent="0.25">
      <c r="A3067" t="s">
        <v>8159</v>
      </c>
      <c r="B3067" t="s">
        <v>2859</v>
      </c>
    </row>
    <row r="3068" spans="1:2" x14ac:dyDescent="0.25">
      <c r="A3068" t="s">
        <v>8160</v>
      </c>
      <c r="B3068" t="s">
        <v>2860</v>
      </c>
    </row>
    <row r="3069" spans="1:2" x14ac:dyDescent="0.25">
      <c r="A3069" t="s">
        <v>8161</v>
      </c>
      <c r="B3069" t="s">
        <v>2861</v>
      </c>
    </row>
    <row r="3070" spans="1:2" x14ac:dyDescent="0.25">
      <c r="A3070" t="s">
        <v>8162</v>
      </c>
      <c r="B3070" t="s">
        <v>2862</v>
      </c>
    </row>
    <row r="3071" spans="1:2" x14ac:dyDescent="0.25">
      <c r="A3071" t="s">
        <v>8163</v>
      </c>
      <c r="B3071" t="s">
        <v>2863</v>
      </c>
    </row>
    <row r="3072" spans="1:2" x14ac:dyDescent="0.25">
      <c r="A3072" t="s">
        <v>8164</v>
      </c>
      <c r="B3072" t="s">
        <v>2864</v>
      </c>
    </row>
    <row r="3073" spans="1:2" x14ac:dyDescent="0.25">
      <c r="A3073" t="s">
        <v>8165</v>
      </c>
      <c r="B3073" t="s">
        <v>2865</v>
      </c>
    </row>
    <row r="3074" spans="1:2" x14ac:dyDescent="0.25">
      <c r="A3074" t="s">
        <v>8166</v>
      </c>
      <c r="B3074" t="s">
        <v>2866</v>
      </c>
    </row>
    <row r="3075" spans="1:2" x14ac:dyDescent="0.25">
      <c r="A3075" t="s">
        <v>8167</v>
      </c>
      <c r="B3075" t="s">
        <v>2867</v>
      </c>
    </row>
    <row r="3076" spans="1:2" x14ac:dyDescent="0.25">
      <c r="A3076" t="s">
        <v>8168</v>
      </c>
      <c r="B3076" t="s">
        <v>2868</v>
      </c>
    </row>
    <row r="3077" spans="1:2" x14ac:dyDescent="0.25">
      <c r="A3077" t="s">
        <v>8169</v>
      </c>
      <c r="B3077" t="s">
        <v>2869</v>
      </c>
    </row>
    <row r="3078" spans="1:2" x14ac:dyDescent="0.25">
      <c r="A3078" t="s">
        <v>8170</v>
      </c>
      <c r="B3078" t="s">
        <v>2870</v>
      </c>
    </row>
    <row r="3079" spans="1:2" x14ac:dyDescent="0.25">
      <c r="A3079" t="s">
        <v>8171</v>
      </c>
      <c r="B3079" t="s">
        <v>2871</v>
      </c>
    </row>
    <row r="3080" spans="1:2" x14ac:dyDescent="0.25">
      <c r="A3080" t="s">
        <v>8172</v>
      </c>
      <c r="B3080" t="s">
        <v>2872</v>
      </c>
    </row>
    <row r="3081" spans="1:2" x14ac:dyDescent="0.25">
      <c r="A3081" t="s">
        <v>8173</v>
      </c>
      <c r="B3081" t="s">
        <v>2873</v>
      </c>
    </row>
    <row r="3082" spans="1:2" x14ac:dyDescent="0.25">
      <c r="A3082" t="s">
        <v>8174</v>
      </c>
      <c r="B3082" t="s">
        <v>2874</v>
      </c>
    </row>
    <row r="3083" spans="1:2" x14ac:dyDescent="0.25">
      <c r="A3083" t="s">
        <v>8175</v>
      </c>
      <c r="B3083" t="s">
        <v>2875</v>
      </c>
    </row>
    <row r="3084" spans="1:2" x14ac:dyDescent="0.25">
      <c r="A3084" t="s">
        <v>8176</v>
      </c>
      <c r="B3084" t="s">
        <v>2876</v>
      </c>
    </row>
    <row r="3085" spans="1:2" x14ac:dyDescent="0.25">
      <c r="A3085" t="s">
        <v>8177</v>
      </c>
      <c r="B3085" t="s">
        <v>2877</v>
      </c>
    </row>
    <row r="3086" spans="1:2" x14ac:dyDescent="0.25">
      <c r="A3086" t="s">
        <v>8178</v>
      </c>
      <c r="B3086" t="s">
        <v>2878</v>
      </c>
    </row>
    <row r="3087" spans="1:2" x14ac:dyDescent="0.25">
      <c r="A3087" t="s">
        <v>8179</v>
      </c>
      <c r="B3087" t="s">
        <v>2879</v>
      </c>
    </row>
    <row r="3088" spans="1:2" x14ac:dyDescent="0.25">
      <c r="A3088" t="s">
        <v>8180</v>
      </c>
      <c r="B3088" t="s">
        <v>2880</v>
      </c>
    </row>
    <row r="3089" spans="1:2" x14ac:dyDescent="0.25">
      <c r="A3089" t="s">
        <v>8181</v>
      </c>
      <c r="B3089" t="s">
        <v>2881</v>
      </c>
    </row>
    <row r="3090" spans="1:2" x14ac:dyDescent="0.25">
      <c r="A3090" t="s">
        <v>8182</v>
      </c>
      <c r="B3090" t="s">
        <v>2882</v>
      </c>
    </row>
    <row r="3091" spans="1:2" x14ac:dyDescent="0.25">
      <c r="A3091" t="s">
        <v>8183</v>
      </c>
      <c r="B3091" t="s">
        <v>2883</v>
      </c>
    </row>
    <row r="3092" spans="1:2" x14ac:dyDescent="0.25">
      <c r="A3092" t="s">
        <v>8184</v>
      </c>
      <c r="B3092" t="s">
        <v>2884</v>
      </c>
    </row>
    <row r="3093" spans="1:2" x14ac:dyDescent="0.25">
      <c r="A3093" t="s">
        <v>8185</v>
      </c>
      <c r="B3093" t="s">
        <v>2885</v>
      </c>
    </row>
    <row r="3094" spans="1:2" x14ac:dyDescent="0.25">
      <c r="A3094" t="s">
        <v>8186</v>
      </c>
      <c r="B3094" t="s">
        <v>2886</v>
      </c>
    </row>
    <row r="3095" spans="1:2" x14ac:dyDescent="0.25">
      <c r="A3095" t="s">
        <v>8187</v>
      </c>
      <c r="B3095" t="s">
        <v>2887</v>
      </c>
    </row>
    <row r="3096" spans="1:2" x14ac:dyDescent="0.25">
      <c r="A3096" t="s">
        <v>8188</v>
      </c>
      <c r="B3096" t="s">
        <v>2888</v>
      </c>
    </row>
    <row r="3097" spans="1:2" x14ac:dyDescent="0.25">
      <c r="A3097" t="s">
        <v>8189</v>
      </c>
      <c r="B3097" t="s">
        <v>2889</v>
      </c>
    </row>
    <row r="3098" spans="1:2" x14ac:dyDescent="0.25">
      <c r="A3098" t="s">
        <v>8190</v>
      </c>
      <c r="B3098" t="s">
        <v>2890</v>
      </c>
    </row>
    <row r="3099" spans="1:2" x14ac:dyDescent="0.25">
      <c r="A3099" t="s">
        <v>8191</v>
      </c>
      <c r="B3099" t="s">
        <v>2891</v>
      </c>
    </row>
    <row r="3100" spans="1:2" x14ac:dyDescent="0.25">
      <c r="A3100" t="s">
        <v>8192</v>
      </c>
      <c r="B3100" t="s">
        <v>2892</v>
      </c>
    </row>
    <row r="3101" spans="1:2" x14ac:dyDescent="0.25">
      <c r="A3101" t="s">
        <v>8193</v>
      </c>
      <c r="B3101" t="s">
        <v>2893</v>
      </c>
    </row>
    <row r="3102" spans="1:2" x14ac:dyDescent="0.25">
      <c r="A3102" t="s">
        <v>8194</v>
      </c>
      <c r="B3102" t="s">
        <v>2894</v>
      </c>
    </row>
    <row r="3103" spans="1:2" x14ac:dyDescent="0.25">
      <c r="A3103" t="s">
        <v>8195</v>
      </c>
      <c r="B3103" t="s">
        <v>2895</v>
      </c>
    </row>
    <row r="3104" spans="1:2" x14ac:dyDescent="0.25">
      <c r="A3104" t="s">
        <v>8196</v>
      </c>
      <c r="B3104" t="s">
        <v>2896</v>
      </c>
    </row>
    <row r="3105" spans="1:2" x14ac:dyDescent="0.25">
      <c r="A3105" t="s">
        <v>8197</v>
      </c>
      <c r="B3105" t="s">
        <v>2897</v>
      </c>
    </row>
    <row r="3106" spans="1:2" x14ac:dyDescent="0.25">
      <c r="A3106" t="s">
        <v>8198</v>
      </c>
      <c r="B3106" t="s">
        <v>2898</v>
      </c>
    </row>
    <row r="3107" spans="1:2" x14ac:dyDescent="0.25">
      <c r="A3107" t="s">
        <v>8199</v>
      </c>
      <c r="B3107" t="s">
        <v>2899</v>
      </c>
    </row>
    <row r="3108" spans="1:2" x14ac:dyDescent="0.25">
      <c r="A3108" t="s">
        <v>8200</v>
      </c>
      <c r="B3108" t="s">
        <v>2900</v>
      </c>
    </row>
    <row r="3109" spans="1:2" x14ac:dyDescent="0.25">
      <c r="A3109" t="s">
        <v>8201</v>
      </c>
      <c r="B3109" t="s">
        <v>2901</v>
      </c>
    </row>
    <row r="3110" spans="1:2" x14ac:dyDescent="0.25">
      <c r="A3110" t="s">
        <v>8202</v>
      </c>
      <c r="B3110" t="s">
        <v>2902</v>
      </c>
    </row>
    <row r="3111" spans="1:2" x14ac:dyDescent="0.25">
      <c r="A3111" t="s">
        <v>8203</v>
      </c>
      <c r="B3111" t="s">
        <v>2903</v>
      </c>
    </row>
    <row r="3112" spans="1:2" x14ac:dyDescent="0.25">
      <c r="A3112" t="s">
        <v>8204</v>
      </c>
      <c r="B3112" t="s">
        <v>2904</v>
      </c>
    </row>
    <row r="3113" spans="1:2" x14ac:dyDescent="0.25">
      <c r="A3113" t="s">
        <v>8205</v>
      </c>
      <c r="B3113" t="s">
        <v>2905</v>
      </c>
    </row>
    <row r="3114" spans="1:2" x14ac:dyDescent="0.25">
      <c r="A3114" t="s">
        <v>8206</v>
      </c>
      <c r="B3114" t="s">
        <v>2906</v>
      </c>
    </row>
    <row r="3115" spans="1:2" x14ac:dyDescent="0.25">
      <c r="A3115" t="s">
        <v>8207</v>
      </c>
      <c r="B3115" t="s">
        <v>2907</v>
      </c>
    </row>
    <row r="3116" spans="1:2" x14ac:dyDescent="0.25">
      <c r="A3116" t="s">
        <v>8208</v>
      </c>
      <c r="B3116" t="s">
        <v>2908</v>
      </c>
    </row>
    <row r="3117" spans="1:2" x14ac:dyDescent="0.25">
      <c r="A3117" t="s">
        <v>8209</v>
      </c>
      <c r="B3117" t="s">
        <v>2909</v>
      </c>
    </row>
    <row r="3118" spans="1:2" x14ac:dyDescent="0.25">
      <c r="A3118" t="s">
        <v>8210</v>
      </c>
      <c r="B3118" t="s">
        <v>2910</v>
      </c>
    </row>
    <row r="3119" spans="1:2" x14ac:dyDescent="0.25">
      <c r="A3119" t="s">
        <v>8211</v>
      </c>
      <c r="B3119" t="s">
        <v>2911</v>
      </c>
    </row>
    <row r="3120" spans="1:2" x14ac:dyDescent="0.25">
      <c r="A3120" t="s">
        <v>8212</v>
      </c>
      <c r="B3120" t="s">
        <v>2912</v>
      </c>
    </row>
    <row r="3121" spans="1:2" x14ac:dyDescent="0.25">
      <c r="A3121" t="s">
        <v>8213</v>
      </c>
      <c r="B3121" t="s">
        <v>2913</v>
      </c>
    </row>
    <row r="3122" spans="1:2" x14ac:dyDescent="0.25">
      <c r="A3122" t="s">
        <v>8214</v>
      </c>
      <c r="B3122" t="s">
        <v>2914</v>
      </c>
    </row>
    <row r="3123" spans="1:2" x14ac:dyDescent="0.25">
      <c r="A3123" t="s">
        <v>8215</v>
      </c>
      <c r="B3123" t="s">
        <v>2915</v>
      </c>
    </row>
    <row r="3124" spans="1:2" x14ac:dyDescent="0.25">
      <c r="A3124" t="s">
        <v>8216</v>
      </c>
      <c r="B3124" t="s">
        <v>2916</v>
      </c>
    </row>
    <row r="3125" spans="1:2" x14ac:dyDescent="0.25">
      <c r="A3125" t="s">
        <v>8217</v>
      </c>
      <c r="B3125" t="s">
        <v>2917</v>
      </c>
    </row>
    <row r="3126" spans="1:2" x14ac:dyDescent="0.25">
      <c r="A3126" t="s">
        <v>8218</v>
      </c>
      <c r="B3126" t="s">
        <v>5000</v>
      </c>
    </row>
    <row r="3127" spans="1:2" x14ac:dyDescent="0.25">
      <c r="A3127" t="s">
        <v>8219</v>
      </c>
      <c r="B3127" t="s">
        <v>2918</v>
      </c>
    </row>
    <row r="3128" spans="1:2" x14ac:dyDescent="0.25">
      <c r="A3128" t="s">
        <v>8220</v>
      </c>
      <c r="B3128" t="s">
        <v>2919</v>
      </c>
    </row>
    <row r="3129" spans="1:2" x14ac:dyDescent="0.25">
      <c r="A3129" t="s">
        <v>8221</v>
      </c>
      <c r="B3129" t="s">
        <v>2920</v>
      </c>
    </row>
    <row r="3130" spans="1:2" x14ac:dyDescent="0.25">
      <c r="A3130" t="s">
        <v>8222</v>
      </c>
      <c r="B3130" t="s">
        <v>2921</v>
      </c>
    </row>
    <row r="3131" spans="1:2" x14ac:dyDescent="0.25">
      <c r="A3131" t="s">
        <v>8223</v>
      </c>
      <c r="B3131" t="s">
        <v>2922</v>
      </c>
    </row>
    <row r="3132" spans="1:2" x14ac:dyDescent="0.25">
      <c r="A3132" t="s">
        <v>8224</v>
      </c>
      <c r="B3132" t="s">
        <v>2923</v>
      </c>
    </row>
    <row r="3133" spans="1:2" x14ac:dyDescent="0.25">
      <c r="A3133" t="s">
        <v>8225</v>
      </c>
      <c r="B3133" t="s">
        <v>2924</v>
      </c>
    </row>
    <row r="3134" spans="1:2" x14ac:dyDescent="0.25">
      <c r="A3134" t="s">
        <v>8226</v>
      </c>
      <c r="B3134" t="s">
        <v>2925</v>
      </c>
    </row>
    <row r="3135" spans="1:2" x14ac:dyDescent="0.25">
      <c r="A3135" t="s">
        <v>8227</v>
      </c>
      <c r="B3135" t="s">
        <v>2926</v>
      </c>
    </row>
    <row r="3136" spans="1:2" x14ac:dyDescent="0.25">
      <c r="A3136" t="s">
        <v>8228</v>
      </c>
      <c r="B3136" t="s">
        <v>2927</v>
      </c>
    </row>
    <row r="3137" spans="1:2" x14ac:dyDescent="0.25">
      <c r="A3137" t="s">
        <v>8229</v>
      </c>
      <c r="B3137" t="s">
        <v>2928</v>
      </c>
    </row>
    <row r="3138" spans="1:2" x14ac:dyDescent="0.25">
      <c r="A3138" t="s">
        <v>8230</v>
      </c>
      <c r="B3138" t="s">
        <v>2929</v>
      </c>
    </row>
    <row r="3139" spans="1:2" x14ac:dyDescent="0.25">
      <c r="A3139" t="s">
        <v>8231</v>
      </c>
      <c r="B3139" t="s">
        <v>2930</v>
      </c>
    </row>
    <row r="3140" spans="1:2" x14ac:dyDescent="0.25">
      <c r="A3140" t="s">
        <v>8232</v>
      </c>
      <c r="B3140" t="s">
        <v>1636</v>
      </c>
    </row>
    <row r="3141" spans="1:2" x14ac:dyDescent="0.25">
      <c r="A3141" t="s">
        <v>8233</v>
      </c>
      <c r="B3141" t="s">
        <v>2931</v>
      </c>
    </row>
    <row r="3142" spans="1:2" x14ac:dyDescent="0.25">
      <c r="A3142" t="s">
        <v>8234</v>
      </c>
      <c r="B3142" t="s">
        <v>2932</v>
      </c>
    </row>
    <row r="3143" spans="1:2" x14ac:dyDescent="0.25">
      <c r="A3143" t="s">
        <v>8235</v>
      </c>
      <c r="B3143" t="s">
        <v>2933</v>
      </c>
    </row>
    <row r="3144" spans="1:2" x14ac:dyDescent="0.25">
      <c r="A3144" t="s">
        <v>8236</v>
      </c>
      <c r="B3144" t="s">
        <v>2934</v>
      </c>
    </row>
    <row r="3145" spans="1:2" x14ac:dyDescent="0.25">
      <c r="A3145" t="s">
        <v>8237</v>
      </c>
      <c r="B3145" t="s">
        <v>2935</v>
      </c>
    </row>
    <row r="3146" spans="1:2" x14ac:dyDescent="0.25">
      <c r="A3146" t="s">
        <v>8238</v>
      </c>
      <c r="B3146" t="s">
        <v>2936</v>
      </c>
    </row>
    <row r="3147" spans="1:2" x14ac:dyDescent="0.25">
      <c r="A3147" t="s">
        <v>8239</v>
      </c>
      <c r="B3147" t="s">
        <v>2937</v>
      </c>
    </row>
    <row r="3148" spans="1:2" x14ac:dyDescent="0.25">
      <c r="A3148" t="s">
        <v>8240</v>
      </c>
      <c r="B3148" t="s">
        <v>2938</v>
      </c>
    </row>
    <row r="3149" spans="1:2" x14ac:dyDescent="0.25">
      <c r="A3149" t="s">
        <v>8241</v>
      </c>
      <c r="B3149" t="s">
        <v>2939</v>
      </c>
    </row>
    <row r="3150" spans="1:2" x14ac:dyDescent="0.25">
      <c r="A3150" t="s">
        <v>8242</v>
      </c>
      <c r="B3150" t="s">
        <v>2940</v>
      </c>
    </row>
    <row r="3151" spans="1:2" x14ac:dyDescent="0.25">
      <c r="A3151" t="s">
        <v>8243</v>
      </c>
      <c r="B3151" t="s">
        <v>2941</v>
      </c>
    </row>
    <row r="3152" spans="1:2" x14ac:dyDescent="0.25">
      <c r="A3152" t="s">
        <v>8244</v>
      </c>
      <c r="B3152" t="s">
        <v>2942</v>
      </c>
    </row>
    <row r="3153" spans="1:2" x14ac:dyDescent="0.25">
      <c r="A3153" t="s">
        <v>8245</v>
      </c>
      <c r="B3153" t="s">
        <v>2943</v>
      </c>
    </row>
    <row r="3154" spans="1:2" x14ac:dyDescent="0.25">
      <c r="A3154" t="s">
        <v>8246</v>
      </c>
      <c r="B3154" t="s">
        <v>2944</v>
      </c>
    </row>
    <row r="3155" spans="1:2" x14ac:dyDescent="0.25">
      <c r="A3155" t="s">
        <v>8247</v>
      </c>
      <c r="B3155" t="s">
        <v>2945</v>
      </c>
    </row>
    <row r="3156" spans="1:2" x14ac:dyDescent="0.25">
      <c r="A3156" t="s">
        <v>8248</v>
      </c>
      <c r="B3156" t="s">
        <v>2946</v>
      </c>
    </row>
    <row r="3157" spans="1:2" x14ac:dyDescent="0.25">
      <c r="A3157" t="s">
        <v>8249</v>
      </c>
      <c r="B3157" t="s">
        <v>2947</v>
      </c>
    </row>
    <row r="3158" spans="1:2" x14ac:dyDescent="0.25">
      <c r="A3158" t="s">
        <v>8250</v>
      </c>
      <c r="B3158" t="s">
        <v>2948</v>
      </c>
    </row>
    <row r="3159" spans="1:2" x14ac:dyDescent="0.25">
      <c r="A3159" t="s">
        <v>8251</v>
      </c>
      <c r="B3159" t="s">
        <v>2949</v>
      </c>
    </row>
    <row r="3160" spans="1:2" x14ac:dyDescent="0.25">
      <c r="A3160" t="s">
        <v>8252</v>
      </c>
      <c r="B3160" t="s">
        <v>2950</v>
      </c>
    </row>
    <row r="3161" spans="1:2" x14ac:dyDescent="0.25">
      <c r="A3161" t="s">
        <v>8253</v>
      </c>
      <c r="B3161" t="s">
        <v>2951</v>
      </c>
    </row>
    <row r="3162" spans="1:2" x14ac:dyDescent="0.25">
      <c r="A3162" t="s">
        <v>8254</v>
      </c>
      <c r="B3162" t="s">
        <v>2952</v>
      </c>
    </row>
    <row r="3163" spans="1:2" x14ac:dyDescent="0.25">
      <c r="A3163" t="s">
        <v>8255</v>
      </c>
      <c r="B3163" t="s">
        <v>2953</v>
      </c>
    </row>
    <row r="3164" spans="1:2" x14ac:dyDescent="0.25">
      <c r="A3164" t="s">
        <v>8256</v>
      </c>
      <c r="B3164" t="s">
        <v>2954</v>
      </c>
    </row>
    <row r="3165" spans="1:2" x14ac:dyDescent="0.25">
      <c r="A3165" t="s">
        <v>8257</v>
      </c>
      <c r="B3165" t="s">
        <v>2955</v>
      </c>
    </row>
    <row r="3166" spans="1:2" x14ac:dyDescent="0.25">
      <c r="A3166" t="s">
        <v>8258</v>
      </c>
      <c r="B3166" t="s">
        <v>2956</v>
      </c>
    </row>
    <row r="3167" spans="1:2" x14ac:dyDescent="0.25">
      <c r="A3167" t="s">
        <v>8259</v>
      </c>
      <c r="B3167" t="s">
        <v>2957</v>
      </c>
    </row>
    <row r="3168" spans="1:2" x14ac:dyDescent="0.25">
      <c r="A3168" t="s">
        <v>8260</v>
      </c>
      <c r="B3168" t="s">
        <v>2958</v>
      </c>
    </row>
    <row r="3169" spans="1:2" x14ac:dyDescent="0.25">
      <c r="A3169" t="s">
        <v>8261</v>
      </c>
      <c r="B3169" t="s">
        <v>2959</v>
      </c>
    </row>
    <row r="3170" spans="1:2" x14ac:dyDescent="0.25">
      <c r="A3170" t="s">
        <v>8262</v>
      </c>
      <c r="B3170" t="s">
        <v>2960</v>
      </c>
    </row>
    <row r="3171" spans="1:2" x14ac:dyDescent="0.25">
      <c r="A3171" t="s">
        <v>8263</v>
      </c>
      <c r="B3171" t="s">
        <v>2961</v>
      </c>
    </row>
    <row r="3172" spans="1:2" x14ac:dyDescent="0.25">
      <c r="A3172" t="s">
        <v>8264</v>
      </c>
      <c r="B3172" t="s">
        <v>2962</v>
      </c>
    </row>
    <row r="3173" spans="1:2" x14ac:dyDescent="0.25">
      <c r="A3173" t="s">
        <v>8265</v>
      </c>
      <c r="B3173" t="s">
        <v>2963</v>
      </c>
    </row>
    <row r="3174" spans="1:2" x14ac:dyDescent="0.25">
      <c r="A3174" t="s">
        <v>8266</v>
      </c>
      <c r="B3174" t="s">
        <v>2964</v>
      </c>
    </row>
    <row r="3175" spans="1:2" x14ac:dyDescent="0.25">
      <c r="A3175" t="s">
        <v>8267</v>
      </c>
      <c r="B3175" t="s">
        <v>2965</v>
      </c>
    </row>
    <row r="3176" spans="1:2" x14ac:dyDescent="0.25">
      <c r="A3176" t="s">
        <v>8268</v>
      </c>
      <c r="B3176" t="s">
        <v>2966</v>
      </c>
    </row>
    <row r="3177" spans="1:2" x14ac:dyDescent="0.25">
      <c r="A3177" t="s">
        <v>8269</v>
      </c>
      <c r="B3177" t="s">
        <v>2967</v>
      </c>
    </row>
    <row r="3178" spans="1:2" x14ac:dyDescent="0.25">
      <c r="A3178" t="s">
        <v>8270</v>
      </c>
      <c r="B3178" t="s">
        <v>2968</v>
      </c>
    </row>
    <row r="3179" spans="1:2" x14ac:dyDescent="0.25">
      <c r="A3179" t="s">
        <v>8271</v>
      </c>
      <c r="B3179" t="s">
        <v>2969</v>
      </c>
    </row>
    <row r="3180" spans="1:2" x14ac:dyDescent="0.25">
      <c r="A3180" t="s">
        <v>8272</v>
      </c>
      <c r="B3180" t="s">
        <v>2970</v>
      </c>
    </row>
    <row r="3181" spans="1:2" x14ac:dyDescent="0.25">
      <c r="A3181" t="s">
        <v>8273</v>
      </c>
      <c r="B3181" t="s">
        <v>2971</v>
      </c>
    </row>
    <row r="3182" spans="1:2" x14ac:dyDescent="0.25">
      <c r="A3182" t="s">
        <v>8274</v>
      </c>
      <c r="B3182" t="s">
        <v>2972</v>
      </c>
    </row>
  </sheetData>
  <autoFilter ref="A3:B3023" xr:uid="{D506493B-7A99-45B0-B121-76F6D1046A22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C91E4-DA97-4EC5-81D5-3E1B0CDF07D1}">
  <dimension ref="A1:B12"/>
  <sheetViews>
    <sheetView workbookViewId="0">
      <pane ySplit="3" topLeftCell="A4" activePane="bottomLeft" state="frozen"/>
      <selection pane="bottomLeft" activeCell="A4" sqref="A4:B12"/>
    </sheetView>
  </sheetViews>
  <sheetFormatPr defaultRowHeight="15" x14ac:dyDescent="0.25"/>
  <cols>
    <col min="1" max="1" width="14.85546875" customWidth="1"/>
    <col min="2" max="2" width="30.7109375" customWidth="1"/>
  </cols>
  <sheetData>
    <row r="1" spans="1:2" x14ac:dyDescent="0.25">
      <c r="A1" s="2" t="s">
        <v>5036</v>
      </c>
    </row>
    <row r="3" spans="1:2" x14ac:dyDescent="0.25">
      <c r="A3" s="3" t="s">
        <v>4873</v>
      </c>
      <c r="B3" s="3" t="s">
        <v>0</v>
      </c>
    </row>
    <row r="4" spans="1:2" x14ac:dyDescent="0.25">
      <c r="A4" t="str">
        <f>"0"</f>
        <v>0</v>
      </c>
      <c r="B4" t="s">
        <v>2973</v>
      </c>
    </row>
    <row r="5" spans="1:2" x14ac:dyDescent="0.25">
      <c r="A5" t="str">
        <f>"1"</f>
        <v>1</v>
      </c>
      <c r="B5" t="s">
        <v>2974</v>
      </c>
    </row>
    <row r="6" spans="1:2" x14ac:dyDescent="0.25">
      <c r="A6" t="str">
        <f>"2"</f>
        <v>2</v>
      </c>
      <c r="B6" t="s">
        <v>2975</v>
      </c>
    </row>
    <row r="7" spans="1:2" x14ac:dyDescent="0.25">
      <c r="A7" t="str">
        <f>"3"</f>
        <v>3</v>
      </c>
      <c r="B7" t="s">
        <v>2976</v>
      </c>
    </row>
    <row r="8" spans="1:2" x14ac:dyDescent="0.25">
      <c r="A8" t="str">
        <f>"4"</f>
        <v>4</v>
      </c>
      <c r="B8" t="s">
        <v>2977</v>
      </c>
    </row>
    <row r="9" spans="1:2" x14ac:dyDescent="0.25">
      <c r="A9" t="str">
        <f>"6"</f>
        <v>6</v>
      </c>
      <c r="B9" t="s">
        <v>2978</v>
      </c>
    </row>
    <row r="10" spans="1:2" x14ac:dyDescent="0.25">
      <c r="A10" t="str">
        <f>"7"</f>
        <v>7</v>
      </c>
      <c r="B10" t="s">
        <v>2979</v>
      </c>
    </row>
    <row r="11" spans="1:2" x14ac:dyDescent="0.25">
      <c r="A11" t="str">
        <f>"8"</f>
        <v>8</v>
      </c>
      <c r="B11" t="s">
        <v>2980</v>
      </c>
    </row>
    <row r="12" spans="1:2" x14ac:dyDescent="0.25">
      <c r="A12" t="str">
        <f>"9"</f>
        <v>9</v>
      </c>
      <c r="B12" t="s">
        <v>2981</v>
      </c>
    </row>
  </sheetData>
  <autoFilter ref="A3:B12" xr:uid="{C1CC91E4-DA97-4EC5-81D5-3E1B0CDF07D1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60A12-FBEA-4235-AC76-16170550E351}">
  <sheetPr>
    <tabColor rgb="FFFFFF00"/>
  </sheetPr>
  <dimension ref="A1:B507"/>
  <sheetViews>
    <sheetView workbookViewId="0">
      <pane ySplit="3" topLeftCell="A4" activePane="bottomLeft" state="frozen"/>
      <selection pane="bottomLeft" activeCell="A4" sqref="A4:B507"/>
    </sheetView>
  </sheetViews>
  <sheetFormatPr defaultRowHeight="15" x14ac:dyDescent="0.25"/>
  <cols>
    <col min="1" max="1" width="15.5703125" customWidth="1"/>
    <col min="2" max="2" width="30.7109375" customWidth="1"/>
  </cols>
  <sheetData>
    <row r="1" spans="1:2" x14ac:dyDescent="0.25">
      <c r="A1" s="2" t="s">
        <v>5036</v>
      </c>
    </row>
    <row r="3" spans="1:2" x14ac:dyDescent="0.25">
      <c r="A3" s="3" t="s">
        <v>2982</v>
      </c>
      <c r="B3" s="3" t="s">
        <v>0</v>
      </c>
    </row>
    <row r="4" spans="1:2" x14ac:dyDescent="0.25">
      <c r="A4" t="s">
        <v>8275</v>
      </c>
      <c r="B4" t="s">
        <v>2983</v>
      </c>
    </row>
    <row r="5" spans="1:2" x14ac:dyDescent="0.25">
      <c r="A5" t="s">
        <v>8276</v>
      </c>
      <c r="B5" t="s">
        <v>2984</v>
      </c>
    </row>
    <row r="6" spans="1:2" x14ac:dyDescent="0.25">
      <c r="A6" t="s">
        <v>8277</v>
      </c>
      <c r="B6" t="s">
        <v>2985</v>
      </c>
    </row>
    <row r="7" spans="1:2" x14ac:dyDescent="0.25">
      <c r="A7" t="s">
        <v>8278</v>
      </c>
      <c r="B7" t="s">
        <v>2986</v>
      </c>
    </row>
    <row r="8" spans="1:2" x14ac:dyDescent="0.25">
      <c r="A8" t="s">
        <v>8279</v>
      </c>
      <c r="B8" t="s">
        <v>2987</v>
      </c>
    </row>
    <row r="9" spans="1:2" x14ac:dyDescent="0.25">
      <c r="A9" t="s">
        <v>8280</v>
      </c>
      <c r="B9" t="s">
        <v>2988</v>
      </c>
    </row>
    <row r="10" spans="1:2" x14ac:dyDescent="0.25">
      <c r="A10" t="s">
        <v>8281</v>
      </c>
      <c r="B10" t="s">
        <v>2989</v>
      </c>
    </row>
    <row r="11" spans="1:2" x14ac:dyDescent="0.25">
      <c r="A11" t="s">
        <v>8282</v>
      </c>
      <c r="B11" t="s">
        <v>2990</v>
      </c>
    </row>
    <row r="12" spans="1:2" x14ac:dyDescent="0.25">
      <c r="A12" t="s">
        <v>8283</v>
      </c>
      <c r="B12" t="s">
        <v>2991</v>
      </c>
    </row>
    <row r="13" spans="1:2" x14ac:dyDescent="0.25">
      <c r="A13" t="s">
        <v>8284</v>
      </c>
      <c r="B13" t="s">
        <v>2992</v>
      </c>
    </row>
    <row r="14" spans="1:2" x14ac:dyDescent="0.25">
      <c r="A14" t="s">
        <v>8285</v>
      </c>
      <c r="B14" t="s">
        <v>2993</v>
      </c>
    </row>
    <row r="15" spans="1:2" x14ac:dyDescent="0.25">
      <c r="A15" t="s">
        <v>8286</v>
      </c>
      <c r="B15" t="s">
        <v>2994</v>
      </c>
    </row>
    <row r="16" spans="1:2" x14ac:dyDescent="0.25">
      <c r="A16" t="s">
        <v>8287</v>
      </c>
      <c r="B16" t="s">
        <v>2995</v>
      </c>
    </row>
    <row r="17" spans="1:2" x14ac:dyDescent="0.25">
      <c r="A17" t="s">
        <v>8288</v>
      </c>
      <c r="B17" t="s">
        <v>2996</v>
      </c>
    </row>
    <row r="18" spans="1:2" x14ac:dyDescent="0.25">
      <c r="A18" t="s">
        <v>8289</v>
      </c>
      <c r="B18" t="s">
        <v>2997</v>
      </c>
    </row>
    <row r="19" spans="1:2" x14ac:dyDescent="0.25">
      <c r="A19" t="s">
        <v>8290</v>
      </c>
      <c r="B19" t="s">
        <v>2998</v>
      </c>
    </row>
    <row r="20" spans="1:2" x14ac:dyDescent="0.25">
      <c r="A20" t="s">
        <v>8291</v>
      </c>
      <c r="B20" t="s">
        <v>2999</v>
      </c>
    </row>
    <row r="21" spans="1:2" x14ac:dyDescent="0.25">
      <c r="A21" t="s">
        <v>8292</v>
      </c>
      <c r="B21" t="s">
        <v>3000</v>
      </c>
    </row>
    <row r="22" spans="1:2" x14ac:dyDescent="0.25">
      <c r="A22" t="s">
        <v>8293</v>
      </c>
      <c r="B22" t="s">
        <v>3001</v>
      </c>
    </row>
    <row r="23" spans="1:2" x14ac:dyDescent="0.25">
      <c r="A23" t="s">
        <v>8294</v>
      </c>
      <c r="B23" t="s">
        <v>3002</v>
      </c>
    </row>
    <row r="24" spans="1:2" x14ac:dyDescent="0.25">
      <c r="A24" t="s">
        <v>8295</v>
      </c>
      <c r="B24" t="s">
        <v>3003</v>
      </c>
    </row>
    <row r="25" spans="1:2" x14ac:dyDescent="0.25">
      <c r="A25" t="s">
        <v>8296</v>
      </c>
      <c r="B25" t="s">
        <v>3004</v>
      </c>
    </row>
    <row r="26" spans="1:2" x14ac:dyDescent="0.25">
      <c r="A26" t="s">
        <v>8297</v>
      </c>
      <c r="B26" t="s">
        <v>3005</v>
      </c>
    </row>
    <row r="27" spans="1:2" x14ac:dyDescent="0.25">
      <c r="A27" t="s">
        <v>8298</v>
      </c>
      <c r="B27" t="s">
        <v>3006</v>
      </c>
    </row>
    <row r="28" spans="1:2" x14ac:dyDescent="0.25">
      <c r="A28" t="s">
        <v>8299</v>
      </c>
      <c r="B28" t="s">
        <v>3007</v>
      </c>
    </row>
    <row r="29" spans="1:2" x14ac:dyDescent="0.25">
      <c r="A29" t="s">
        <v>8300</v>
      </c>
      <c r="B29" t="s">
        <v>3008</v>
      </c>
    </row>
    <row r="30" spans="1:2" x14ac:dyDescent="0.25">
      <c r="A30" t="s">
        <v>8301</v>
      </c>
      <c r="B30" t="s">
        <v>3009</v>
      </c>
    </row>
    <row r="31" spans="1:2" x14ac:dyDescent="0.25">
      <c r="A31" t="s">
        <v>8302</v>
      </c>
      <c r="B31" t="s">
        <v>3010</v>
      </c>
    </row>
    <row r="32" spans="1:2" x14ac:dyDescent="0.25">
      <c r="A32" t="s">
        <v>8303</v>
      </c>
      <c r="B32" t="s">
        <v>3011</v>
      </c>
    </row>
    <row r="33" spans="1:2" x14ac:dyDescent="0.25">
      <c r="A33" t="s">
        <v>8304</v>
      </c>
      <c r="B33" t="s">
        <v>3012</v>
      </c>
    </row>
    <row r="34" spans="1:2" x14ac:dyDescent="0.25">
      <c r="A34" t="s">
        <v>8305</v>
      </c>
      <c r="B34" t="s">
        <v>3013</v>
      </c>
    </row>
    <row r="35" spans="1:2" x14ac:dyDescent="0.25">
      <c r="A35" t="s">
        <v>8306</v>
      </c>
      <c r="B35" t="s">
        <v>3014</v>
      </c>
    </row>
    <row r="36" spans="1:2" x14ac:dyDescent="0.25">
      <c r="A36" t="s">
        <v>8307</v>
      </c>
      <c r="B36" t="s">
        <v>3015</v>
      </c>
    </row>
    <row r="37" spans="1:2" x14ac:dyDescent="0.25">
      <c r="A37" t="s">
        <v>8308</v>
      </c>
      <c r="B37" t="s">
        <v>3016</v>
      </c>
    </row>
    <row r="38" spans="1:2" x14ac:dyDescent="0.25">
      <c r="A38" t="s">
        <v>8309</v>
      </c>
      <c r="B38" t="s">
        <v>3017</v>
      </c>
    </row>
    <row r="39" spans="1:2" x14ac:dyDescent="0.25">
      <c r="A39" t="s">
        <v>8310</v>
      </c>
      <c r="B39" t="s">
        <v>3018</v>
      </c>
    </row>
    <row r="40" spans="1:2" x14ac:dyDescent="0.25">
      <c r="A40" t="s">
        <v>8311</v>
      </c>
      <c r="B40" t="s">
        <v>3019</v>
      </c>
    </row>
    <row r="41" spans="1:2" x14ac:dyDescent="0.25">
      <c r="A41" t="s">
        <v>8312</v>
      </c>
      <c r="B41" t="s">
        <v>3020</v>
      </c>
    </row>
    <row r="42" spans="1:2" x14ac:dyDescent="0.25">
      <c r="A42" t="s">
        <v>8313</v>
      </c>
      <c r="B42" t="s">
        <v>3021</v>
      </c>
    </row>
    <row r="43" spans="1:2" x14ac:dyDescent="0.25">
      <c r="A43" t="s">
        <v>8314</v>
      </c>
      <c r="B43" t="s">
        <v>3022</v>
      </c>
    </row>
    <row r="44" spans="1:2" x14ac:dyDescent="0.25">
      <c r="A44" t="s">
        <v>8315</v>
      </c>
      <c r="B44" t="s">
        <v>3023</v>
      </c>
    </row>
    <row r="45" spans="1:2" x14ac:dyDescent="0.25">
      <c r="A45" t="s">
        <v>8316</v>
      </c>
      <c r="B45" t="s">
        <v>3024</v>
      </c>
    </row>
    <row r="46" spans="1:2" x14ac:dyDescent="0.25">
      <c r="A46" t="s">
        <v>8317</v>
      </c>
      <c r="B46" t="s">
        <v>3025</v>
      </c>
    </row>
    <row r="47" spans="1:2" x14ac:dyDescent="0.25">
      <c r="A47" t="s">
        <v>8318</v>
      </c>
      <c r="B47" t="s">
        <v>3026</v>
      </c>
    </row>
    <row r="48" spans="1:2" x14ac:dyDescent="0.25">
      <c r="A48" t="s">
        <v>8319</v>
      </c>
      <c r="B48" t="s">
        <v>3027</v>
      </c>
    </row>
    <row r="49" spans="1:2" x14ac:dyDescent="0.25">
      <c r="A49" t="s">
        <v>8320</v>
      </c>
      <c r="B49" t="s">
        <v>3028</v>
      </c>
    </row>
    <row r="50" spans="1:2" x14ac:dyDescent="0.25">
      <c r="A50" t="s">
        <v>8321</v>
      </c>
      <c r="B50" t="s">
        <v>3029</v>
      </c>
    </row>
    <row r="51" spans="1:2" x14ac:dyDescent="0.25">
      <c r="A51" t="s">
        <v>8322</v>
      </c>
      <c r="B51" t="s">
        <v>3030</v>
      </c>
    </row>
    <row r="52" spans="1:2" x14ac:dyDescent="0.25">
      <c r="A52" t="s">
        <v>8323</v>
      </c>
      <c r="B52" t="s">
        <v>3031</v>
      </c>
    </row>
    <row r="53" spans="1:2" x14ac:dyDescent="0.25">
      <c r="A53" t="s">
        <v>8324</v>
      </c>
      <c r="B53" t="s">
        <v>3032</v>
      </c>
    </row>
    <row r="54" spans="1:2" x14ac:dyDescent="0.25">
      <c r="A54" t="s">
        <v>8325</v>
      </c>
      <c r="B54" t="s">
        <v>3033</v>
      </c>
    </row>
    <row r="55" spans="1:2" x14ac:dyDescent="0.25">
      <c r="A55" t="s">
        <v>8326</v>
      </c>
      <c r="B55" t="s">
        <v>3034</v>
      </c>
    </row>
    <row r="56" spans="1:2" x14ac:dyDescent="0.25">
      <c r="A56" t="s">
        <v>8327</v>
      </c>
      <c r="B56" t="s">
        <v>3035</v>
      </c>
    </row>
    <row r="57" spans="1:2" x14ac:dyDescent="0.25">
      <c r="A57" t="s">
        <v>8328</v>
      </c>
      <c r="B57" t="s">
        <v>3036</v>
      </c>
    </row>
    <row r="58" spans="1:2" x14ac:dyDescent="0.25">
      <c r="A58" t="s">
        <v>8329</v>
      </c>
      <c r="B58" t="s">
        <v>3037</v>
      </c>
    </row>
    <row r="59" spans="1:2" x14ac:dyDescent="0.25">
      <c r="A59" t="s">
        <v>8330</v>
      </c>
      <c r="B59" t="s">
        <v>3038</v>
      </c>
    </row>
    <row r="60" spans="1:2" x14ac:dyDescent="0.25">
      <c r="A60" t="s">
        <v>8331</v>
      </c>
      <c r="B60" t="s">
        <v>3039</v>
      </c>
    </row>
    <row r="61" spans="1:2" x14ac:dyDescent="0.25">
      <c r="A61" t="s">
        <v>8332</v>
      </c>
      <c r="B61" t="s">
        <v>3040</v>
      </c>
    </row>
    <row r="62" spans="1:2" x14ac:dyDescent="0.25">
      <c r="A62" t="s">
        <v>8333</v>
      </c>
      <c r="B62" t="s">
        <v>3041</v>
      </c>
    </row>
    <row r="63" spans="1:2" x14ac:dyDescent="0.25">
      <c r="A63" t="s">
        <v>8334</v>
      </c>
      <c r="B63" t="s">
        <v>3042</v>
      </c>
    </row>
    <row r="64" spans="1:2" x14ac:dyDescent="0.25">
      <c r="A64" t="s">
        <v>8335</v>
      </c>
      <c r="B64" t="s">
        <v>3043</v>
      </c>
    </row>
    <row r="65" spans="1:2" x14ac:dyDescent="0.25">
      <c r="A65" t="s">
        <v>8336</v>
      </c>
      <c r="B65" t="s">
        <v>3044</v>
      </c>
    </row>
    <row r="66" spans="1:2" x14ac:dyDescent="0.25">
      <c r="A66" t="s">
        <v>8337</v>
      </c>
      <c r="B66" t="s">
        <v>3045</v>
      </c>
    </row>
    <row r="67" spans="1:2" x14ac:dyDescent="0.25">
      <c r="A67" t="s">
        <v>8338</v>
      </c>
      <c r="B67" t="s">
        <v>3046</v>
      </c>
    </row>
    <row r="68" spans="1:2" x14ac:dyDescent="0.25">
      <c r="A68" t="s">
        <v>8339</v>
      </c>
      <c r="B68" t="s">
        <v>3047</v>
      </c>
    </row>
    <row r="69" spans="1:2" x14ac:dyDescent="0.25">
      <c r="A69" t="s">
        <v>8340</v>
      </c>
      <c r="B69" t="s">
        <v>3048</v>
      </c>
    </row>
    <row r="70" spans="1:2" x14ac:dyDescent="0.25">
      <c r="A70" t="s">
        <v>8341</v>
      </c>
      <c r="B70" t="s">
        <v>3049</v>
      </c>
    </row>
    <row r="71" spans="1:2" x14ac:dyDescent="0.25">
      <c r="A71" t="s">
        <v>8342</v>
      </c>
      <c r="B71" t="s">
        <v>3050</v>
      </c>
    </row>
    <row r="72" spans="1:2" x14ac:dyDescent="0.25">
      <c r="A72" t="s">
        <v>8343</v>
      </c>
      <c r="B72" t="s">
        <v>3051</v>
      </c>
    </row>
    <row r="73" spans="1:2" x14ac:dyDescent="0.25">
      <c r="A73" t="s">
        <v>8344</v>
      </c>
      <c r="B73" t="s">
        <v>3052</v>
      </c>
    </row>
    <row r="74" spans="1:2" x14ac:dyDescent="0.25">
      <c r="A74" t="s">
        <v>8345</v>
      </c>
      <c r="B74" t="s">
        <v>3053</v>
      </c>
    </row>
    <row r="75" spans="1:2" x14ac:dyDescent="0.25">
      <c r="A75" t="s">
        <v>8346</v>
      </c>
      <c r="B75" t="s">
        <v>3054</v>
      </c>
    </row>
    <row r="76" spans="1:2" x14ac:dyDescent="0.25">
      <c r="A76" t="s">
        <v>8347</v>
      </c>
      <c r="B76" t="s">
        <v>3055</v>
      </c>
    </row>
    <row r="77" spans="1:2" x14ac:dyDescent="0.25">
      <c r="A77" t="s">
        <v>8348</v>
      </c>
      <c r="B77" t="s">
        <v>3056</v>
      </c>
    </row>
    <row r="78" spans="1:2" x14ac:dyDescent="0.25">
      <c r="A78" t="s">
        <v>8349</v>
      </c>
      <c r="B78" t="s">
        <v>3057</v>
      </c>
    </row>
    <row r="79" spans="1:2" x14ac:dyDescent="0.25">
      <c r="A79" t="s">
        <v>8350</v>
      </c>
      <c r="B79" t="s">
        <v>3058</v>
      </c>
    </row>
    <row r="80" spans="1:2" x14ac:dyDescent="0.25">
      <c r="A80" t="s">
        <v>8351</v>
      </c>
      <c r="B80" t="s">
        <v>3059</v>
      </c>
    </row>
    <row r="81" spans="1:2" x14ac:dyDescent="0.25">
      <c r="A81" t="s">
        <v>8352</v>
      </c>
      <c r="B81" t="s">
        <v>3060</v>
      </c>
    </row>
    <row r="82" spans="1:2" x14ac:dyDescent="0.25">
      <c r="A82" t="s">
        <v>8353</v>
      </c>
      <c r="B82" t="s">
        <v>3061</v>
      </c>
    </row>
    <row r="83" spans="1:2" x14ac:dyDescent="0.25">
      <c r="A83" t="s">
        <v>8354</v>
      </c>
      <c r="B83" t="s">
        <v>3062</v>
      </c>
    </row>
    <row r="84" spans="1:2" x14ac:dyDescent="0.25">
      <c r="A84" t="s">
        <v>8355</v>
      </c>
      <c r="B84" t="s">
        <v>3063</v>
      </c>
    </row>
    <row r="85" spans="1:2" x14ac:dyDescent="0.25">
      <c r="A85" t="s">
        <v>8356</v>
      </c>
      <c r="B85" t="s">
        <v>3064</v>
      </c>
    </row>
    <row r="86" spans="1:2" x14ac:dyDescent="0.25">
      <c r="A86" t="s">
        <v>8357</v>
      </c>
      <c r="B86" t="s">
        <v>3065</v>
      </c>
    </row>
    <row r="87" spans="1:2" x14ac:dyDescent="0.25">
      <c r="A87" t="s">
        <v>8358</v>
      </c>
      <c r="B87" t="s">
        <v>3066</v>
      </c>
    </row>
    <row r="88" spans="1:2" x14ac:dyDescent="0.25">
      <c r="A88" t="s">
        <v>8359</v>
      </c>
      <c r="B88" t="s">
        <v>3067</v>
      </c>
    </row>
    <row r="89" spans="1:2" x14ac:dyDescent="0.25">
      <c r="A89" t="s">
        <v>8360</v>
      </c>
      <c r="B89" t="s">
        <v>3068</v>
      </c>
    </row>
    <row r="90" spans="1:2" x14ac:dyDescent="0.25">
      <c r="A90" t="s">
        <v>8361</v>
      </c>
      <c r="B90" t="s">
        <v>3069</v>
      </c>
    </row>
    <row r="91" spans="1:2" x14ac:dyDescent="0.25">
      <c r="A91" t="s">
        <v>8362</v>
      </c>
      <c r="B91" t="s">
        <v>3070</v>
      </c>
    </row>
    <row r="92" spans="1:2" x14ac:dyDescent="0.25">
      <c r="A92" t="s">
        <v>8363</v>
      </c>
      <c r="B92" t="s">
        <v>3071</v>
      </c>
    </row>
    <row r="93" spans="1:2" x14ac:dyDescent="0.25">
      <c r="A93" t="s">
        <v>8364</v>
      </c>
      <c r="B93" t="s">
        <v>3072</v>
      </c>
    </row>
    <row r="94" spans="1:2" x14ac:dyDescent="0.25">
      <c r="A94" t="s">
        <v>8365</v>
      </c>
      <c r="B94" t="s">
        <v>3073</v>
      </c>
    </row>
    <row r="95" spans="1:2" x14ac:dyDescent="0.25">
      <c r="A95" t="s">
        <v>8366</v>
      </c>
      <c r="B95" t="s">
        <v>3074</v>
      </c>
    </row>
    <row r="96" spans="1:2" x14ac:dyDescent="0.25">
      <c r="A96" t="s">
        <v>8367</v>
      </c>
      <c r="B96" t="s">
        <v>3075</v>
      </c>
    </row>
    <row r="97" spans="1:2" x14ac:dyDescent="0.25">
      <c r="A97" t="s">
        <v>8368</v>
      </c>
      <c r="B97" t="s">
        <v>3076</v>
      </c>
    </row>
    <row r="98" spans="1:2" x14ac:dyDescent="0.25">
      <c r="A98" t="s">
        <v>8369</v>
      </c>
      <c r="B98" t="s">
        <v>3077</v>
      </c>
    </row>
    <row r="99" spans="1:2" x14ac:dyDescent="0.25">
      <c r="A99" t="s">
        <v>8370</v>
      </c>
      <c r="B99" t="s">
        <v>3078</v>
      </c>
    </row>
    <row r="100" spans="1:2" x14ac:dyDescent="0.25">
      <c r="A100" t="s">
        <v>8371</v>
      </c>
      <c r="B100" t="s">
        <v>3079</v>
      </c>
    </row>
    <row r="101" spans="1:2" x14ac:dyDescent="0.25">
      <c r="A101" t="s">
        <v>8372</v>
      </c>
      <c r="B101" t="s">
        <v>2455</v>
      </c>
    </row>
    <row r="102" spans="1:2" x14ac:dyDescent="0.25">
      <c r="A102" t="s">
        <v>8373</v>
      </c>
      <c r="B102" t="s">
        <v>3080</v>
      </c>
    </row>
    <row r="103" spans="1:2" x14ac:dyDescent="0.25">
      <c r="A103" t="s">
        <v>8374</v>
      </c>
      <c r="B103" t="s">
        <v>3081</v>
      </c>
    </row>
    <row r="104" spans="1:2" x14ac:dyDescent="0.25">
      <c r="A104" t="s">
        <v>8375</v>
      </c>
      <c r="B104" t="s">
        <v>3082</v>
      </c>
    </row>
    <row r="105" spans="1:2" x14ac:dyDescent="0.25">
      <c r="A105" t="s">
        <v>8376</v>
      </c>
      <c r="B105" t="s">
        <v>3083</v>
      </c>
    </row>
    <row r="106" spans="1:2" x14ac:dyDescent="0.25">
      <c r="A106" t="s">
        <v>8377</v>
      </c>
      <c r="B106" t="s">
        <v>3084</v>
      </c>
    </row>
    <row r="107" spans="1:2" x14ac:dyDescent="0.25">
      <c r="A107" t="s">
        <v>8378</v>
      </c>
      <c r="B107" t="s">
        <v>3085</v>
      </c>
    </row>
    <row r="108" spans="1:2" x14ac:dyDescent="0.25">
      <c r="A108" t="s">
        <v>8379</v>
      </c>
      <c r="B108" t="s">
        <v>3086</v>
      </c>
    </row>
    <row r="109" spans="1:2" x14ac:dyDescent="0.25">
      <c r="A109" t="s">
        <v>8380</v>
      </c>
      <c r="B109" t="s">
        <v>3087</v>
      </c>
    </row>
    <row r="110" spans="1:2" x14ac:dyDescent="0.25">
      <c r="A110" t="s">
        <v>8381</v>
      </c>
      <c r="B110" t="s">
        <v>3088</v>
      </c>
    </row>
    <row r="111" spans="1:2" x14ac:dyDescent="0.25">
      <c r="A111" t="s">
        <v>8382</v>
      </c>
      <c r="B111" t="s">
        <v>3089</v>
      </c>
    </row>
    <row r="112" spans="1:2" x14ac:dyDescent="0.25">
      <c r="A112" t="s">
        <v>8383</v>
      </c>
      <c r="B112" t="s">
        <v>3090</v>
      </c>
    </row>
    <row r="113" spans="1:2" x14ac:dyDescent="0.25">
      <c r="A113" t="s">
        <v>8384</v>
      </c>
      <c r="B113" t="s">
        <v>3091</v>
      </c>
    </row>
    <row r="114" spans="1:2" x14ac:dyDescent="0.25">
      <c r="A114" t="s">
        <v>8385</v>
      </c>
      <c r="B114" t="s">
        <v>3092</v>
      </c>
    </row>
    <row r="115" spans="1:2" x14ac:dyDescent="0.25">
      <c r="A115" t="s">
        <v>8386</v>
      </c>
      <c r="B115" t="s">
        <v>3093</v>
      </c>
    </row>
    <row r="116" spans="1:2" x14ac:dyDescent="0.25">
      <c r="A116" t="s">
        <v>8387</v>
      </c>
      <c r="B116" t="s">
        <v>3094</v>
      </c>
    </row>
    <row r="117" spans="1:2" x14ac:dyDescent="0.25">
      <c r="A117" t="s">
        <v>8388</v>
      </c>
      <c r="B117" t="s">
        <v>3095</v>
      </c>
    </row>
    <row r="118" spans="1:2" x14ac:dyDescent="0.25">
      <c r="A118" t="s">
        <v>8389</v>
      </c>
      <c r="B118" t="s">
        <v>3096</v>
      </c>
    </row>
    <row r="119" spans="1:2" x14ac:dyDescent="0.25">
      <c r="A119" t="s">
        <v>8390</v>
      </c>
      <c r="B119" t="s">
        <v>3097</v>
      </c>
    </row>
    <row r="120" spans="1:2" x14ac:dyDescent="0.25">
      <c r="A120" t="s">
        <v>8391</v>
      </c>
      <c r="B120" t="s">
        <v>3098</v>
      </c>
    </row>
    <row r="121" spans="1:2" x14ac:dyDescent="0.25">
      <c r="A121" t="s">
        <v>8392</v>
      </c>
      <c r="B121" t="s">
        <v>3099</v>
      </c>
    </row>
    <row r="122" spans="1:2" x14ac:dyDescent="0.25">
      <c r="A122" t="s">
        <v>8393</v>
      </c>
      <c r="B122" t="s">
        <v>3100</v>
      </c>
    </row>
    <row r="123" spans="1:2" x14ac:dyDescent="0.25">
      <c r="A123" t="s">
        <v>8394</v>
      </c>
      <c r="B123" t="s">
        <v>3101</v>
      </c>
    </row>
    <row r="124" spans="1:2" x14ac:dyDescent="0.25">
      <c r="A124" t="s">
        <v>8395</v>
      </c>
      <c r="B124" t="s">
        <v>3102</v>
      </c>
    </row>
    <row r="125" spans="1:2" x14ac:dyDescent="0.25">
      <c r="A125" t="s">
        <v>8396</v>
      </c>
      <c r="B125" t="s">
        <v>3103</v>
      </c>
    </row>
    <row r="126" spans="1:2" x14ac:dyDescent="0.25">
      <c r="A126" t="s">
        <v>8397</v>
      </c>
      <c r="B126" t="s">
        <v>3104</v>
      </c>
    </row>
    <row r="127" spans="1:2" x14ac:dyDescent="0.25">
      <c r="A127" t="s">
        <v>8398</v>
      </c>
      <c r="B127" t="s">
        <v>3105</v>
      </c>
    </row>
    <row r="128" spans="1:2" x14ac:dyDescent="0.25">
      <c r="A128" t="s">
        <v>8399</v>
      </c>
      <c r="B128" t="s">
        <v>3106</v>
      </c>
    </row>
    <row r="129" spans="1:2" x14ac:dyDescent="0.25">
      <c r="A129" t="s">
        <v>8400</v>
      </c>
      <c r="B129" t="s">
        <v>3107</v>
      </c>
    </row>
    <row r="130" spans="1:2" x14ac:dyDescent="0.25">
      <c r="A130" t="s">
        <v>8401</v>
      </c>
      <c r="B130" t="s">
        <v>3108</v>
      </c>
    </row>
    <row r="131" spans="1:2" x14ac:dyDescent="0.25">
      <c r="A131" t="s">
        <v>8402</v>
      </c>
      <c r="B131" t="s">
        <v>3109</v>
      </c>
    </row>
    <row r="132" spans="1:2" x14ac:dyDescent="0.25">
      <c r="A132" t="s">
        <v>8403</v>
      </c>
      <c r="B132" t="s">
        <v>3110</v>
      </c>
    </row>
    <row r="133" spans="1:2" x14ac:dyDescent="0.25">
      <c r="A133" t="s">
        <v>8404</v>
      </c>
      <c r="B133" t="s">
        <v>3111</v>
      </c>
    </row>
    <row r="134" spans="1:2" x14ac:dyDescent="0.25">
      <c r="A134" t="s">
        <v>8405</v>
      </c>
      <c r="B134" t="s">
        <v>3112</v>
      </c>
    </row>
    <row r="135" spans="1:2" x14ac:dyDescent="0.25">
      <c r="A135" t="s">
        <v>8406</v>
      </c>
      <c r="B135" t="s">
        <v>3113</v>
      </c>
    </row>
    <row r="136" spans="1:2" x14ac:dyDescent="0.25">
      <c r="A136" t="s">
        <v>8407</v>
      </c>
      <c r="B136" t="s">
        <v>3114</v>
      </c>
    </row>
    <row r="137" spans="1:2" x14ac:dyDescent="0.25">
      <c r="A137" t="s">
        <v>8408</v>
      </c>
      <c r="B137" t="s">
        <v>3115</v>
      </c>
    </row>
    <row r="138" spans="1:2" x14ac:dyDescent="0.25">
      <c r="A138" t="s">
        <v>8409</v>
      </c>
      <c r="B138" t="s">
        <v>3116</v>
      </c>
    </row>
    <row r="139" spans="1:2" x14ac:dyDescent="0.25">
      <c r="A139" t="s">
        <v>8410</v>
      </c>
      <c r="B139" t="s">
        <v>3117</v>
      </c>
    </row>
    <row r="140" spans="1:2" x14ac:dyDescent="0.25">
      <c r="A140" t="s">
        <v>8411</v>
      </c>
      <c r="B140" t="s">
        <v>3118</v>
      </c>
    </row>
    <row r="141" spans="1:2" x14ac:dyDescent="0.25">
      <c r="A141" t="s">
        <v>8412</v>
      </c>
      <c r="B141" t="s">
        <v>3119</v>
      </c>
    </row>
    <row r="142" spans="1:2" x14ac:dyDescent="0.25">
      <c r="A142" t="s">
        <v>8413</v>
      </c>
      <c r="B142" t="s">
        <v>3120</v>
      </c>
    </row>
    <row r="143" spans="1:2" x14ac:dyDescent="0.25">
      <c r="A143" t="s">
        <v>8414</v>
      </c>
      <c r="B143" t="s">
        <v>3121</v>
      </c>
    </row>
    <row r="144" spans="1:2" x14ac:dyDescent="0.25">
      <c r="A144" t="s">
        <v>8415</v>
      </c>
      <c r="B144" t="s">
        <v>3122</v>
      </c>
    </row>
    <row r="145" spans="1:2" x14ac:dyDescent="0.25">
      <c r="A145" t="s">
        <v>8416</v>
      </c>
      <c r="B145" t="s">
        <v>3123</v>
      </c>
    </row>
    <row r="146" spans="1:2" x14ac:dyDescent="0.25">
      <c r="A146" t="s">
        <v>8417</v>
      </c>
      <c r="B146" t="s">
        <v>3124</v>
      </c>
    </row>
    <row r="147" spans="1:2" x14ac:dyDescent="0.25">
      <c r="A147" t="s">
        <v>8418</v>
      </c>
      <c r="B147" t="s">
        <v>3125</v>
      </c>
    </row>
    <row r="148" spans="1:2" x14ac:dyDescent="0.25">
      <c r="A148" t="s">
        <v>8419</v>
      </c>
      <c r="B148" t="s">
        <v>3126</v>
      </c>
    </row>
    <row r="149" spans="1:2" x14ac:dyDescent="0.25">
      <c r="A149" t="s">
        <v>8420</v>
      </c>
      <c r="B149" t="s">
        <v>3127</v>
      </c>
    </row>
    <row r="150" spans="1:2" x14ac:dyDescent="0.25">
      <c r="A150" t="s">
        <v>8421</v>
      </c>
      <c r="B150" t="s">
        <v>3128</v>
      </c>
    </row>
    <row r="151" spans="1:2" x14ac:dyDescent="0.25">
      <c r="A151" t="s">
        <v>8422</v>
      </c>
      <c r="B151" t="s">
        <v>3129</v>
      </c>
    </row>
    <row r="152" spans="1:2" x14ac:dyDescent="0.25">
      <c r="A152" t="s">
        <v>8423</v>
      </c>
      <c r="B152" t="s">
        <v>3130</v>
      </c>
    </row>
    <row r="153" spans="1:2" x14ac:dyDescent="0.25">
      <c r="A153" t="s">
        <v>8424</v>
      </c>
      <c r="B153" t="s">
        <v>3131</v>
      </c>
    </row>
    <row r="154" spans="1:2" x14ac:dyDescent="0.25">
      <c r="A154" t="s">
        <v>8425</v>
      </c>
      <c r="B154" t="s">
        <v>2376</v>
      </c>
    </row>
    <row r="155" spans="1:2" x14ac:dyDescent="0.25">
      <c r="A155" t="s">
        <v>8426</v>
      </c>
      <c r="B155" t="s">
        <v>4926</v>
      </c>
    </row>
    <row r="156" spans="1:2" x14ac:dyDescent="0.25">
      <c r="A156" t="s">
        <v>8427</v>
      </c>
      <c r="B156" t="s">
        <v>3132</v>
      </c>
    </row>
    <row r="157" spans="1:2" x14ac:dyDescent="0.25">
      <c r="A157" t="s">
        <v>8428</v>
      </c>
      <c r="B157" t="s">
        <v>3133</v>
      </c>
    </row>
    <row r="158" spans="1:2" x14ac:dyDescent="0.25">
      <c r="A158" t="s">
        <v>8429</v>
      </c>
      <c r="B158" t="s">
        <v>3134</v>
      </c>
    </row>
    <row r="159" spans="1:2" x14ac:dyDescent="0.25">
      <c r="A159" t="s">
        <v>8430</v>
      </c>
      <c r="B159" t="s">
        <v>3135</v>
      </c>
    </row>
    <row r="160" spans="1:2" x14ac:dyDescent="0.25">
      <c r="A160" t="s">
        <v>8431</v>
      </c>
      <c r="B160" t="s">
        <v>3136</v>
      </c>
    </row>
    <row r="161" spans="1:2" x14ac:dyDescent="0.25">
      <c r="A161" t="s">
        <v>8432</v>
      </c>
      <c r="B161" t="s">
        <v>3137</v>
      </c>
    </row>
    <row r="162" spans="1:2" x14ac:dyDescent="0.25">
      <c r="A162" t="s">
        <v>8433</v>
      </c>
      <c r="B162" t="s">
        <v>3138</v>
      </c>
    </row>
    <row r="163" spans="1:2" x14ac:dyDescent="0.25">
      <c r="A163" t="s">
        <v>8434</v>
      </c>
      <c r="B163" t="s">
        <v>3139</v>
      </c>
    </row>
    <row r="164" spans="1:2" x14ac:dyDescent="0.25">
      <c r="A164" t="s">
        <v>8435</v>
      </c>
      <c r="B164" t="s">
        <v>3140</v>
      </c>
    </row>
    <row r="165" spans="1:2" x14ac:dyDescent="0.25">
      <c r="A165" t="s">
        <v>8436</v>
      </c>
      <c r="B165" t="s">
        <v>3141</v>
      </c>
    </row>
    <row r="166" spans="1:2" x14ac:dyDescent="0.25">
      <c r="A166" t="s">
        <v>8437</v>
      </c>
      <c r="B166" t="s">
        <v>3142</v>
      </c>
    </row>
    <row r="167" spans="1:2" x14ac:dyDescent="0.25">
      <c r="A167" t="s">
        <v>8438</v>
      </c>
      <c r="B167" t="s">
        <v>3143</v>
      </c>
    </row>
    <row r="168" spans="1:2" x14ac:dyDescent="0.25">
      <c r="A168" t="s">
        <v>8439</v>
      </c>
      <c r="B168" t="s">
        <v>3144</v>
      </c>
    </row>
    <row r="169" spans="1:2" x14ac:dyDescent="0.25">
      <c r="A169" t="s">
        <v>8440</v>
      </c>
      <c r="B169" t="s">
        <v>3145</v>
      </c>
    </row>
    <row r="170" spans="1:2" x14ac:dyDescent="0.25">
      <c r="A170" t="s">
        <v>8441</v>
      </c>
      <c r="B170" t="s">
        <v>3146</v>
      </c>
    </row>
    <row r="171" spans="1:2" x14ac:dyDescent="0.25">
      <c r="A171" t="s">
        <v>8442</v>
      </c>
      <c r="B171" t="s">
        <v>3147</v>
      </c>
    </row>
    <row r="172" spans="1:2" x14ac:dyDescent="0.25">
      <c r="A172" t="s">
        <v>8443</v>
      </c>
      <c r="B172" t="s">
        <v>3148</v>
      </c>
    </row>
    <row r="173" spans="1:2" x14ac:dyDescent="0.25">
      <c r="A173" t="s">
        <v>8444</v>
      </c>
      <c r="B173" t="s">
        <v>3149</v>
      </c>
    </row>
    <row r="174" spans="1:2" x14ac:dyDescent="0.25">
      <c r="A174" t="s">
        <v>8445</v>
      </c>
      <c r="B174" t="s">
        <v>3150</v>
      </c>
    </row>
    <row r="175" spans="1:2" x14ac:dyDescent="0.25">
      <c r="A175" t="s">
        <v>8446</v>
      </c>
      <c r="B175" t="s">
        <v>3151</v>
      </c>
    </row>
    <row r="176" spans="1:2" x14ac:dyDescent="0.25">
      <c r="A176" t="s">
        <v>8447</v>
      </c>
      <c r="B176" t="s">
        <v>3152</v>
      </c>
    </row>
    <row r="177" spans="1:2" x14ac:dyDescent="0.25">
      <c r="A177" t="s">
        <v>8448</v>
      </c>
      <c r="B177" t="s">
        <v>3153</v>
      </c>
    </row>
    <row r="178" spans="1:2" x14ac:dyDescent="0.25">
      <c r="A178" t="s">
        <v>8449</v>
      </c>
      <c r="B178" t="s">
        <v>3154</v>
      </c>
    </row>
    <row r="179" spans="1:2" x14ac:dyDescent="0.25">
      <c r="A179" t="s">
        <v>8450</v>
      </c>
      <c r="B179" t="s">
        <v>3155</v>
      </c>
    </row>
    <row r="180" spans="1:2" x14ac:dyDescent="0.25">
      <c r="A180" t="s">
        <v>8451</v>
      </c>
      <c r="B180" t="s">
        <v>3156</v>
      </c>
    </row>
    <row r="181" spans="1:2" x14ac:dyDescent="0.25">
      <c r="A181" t="s">
        <v>8452</v>
      </c>
      <c r="B181" t="s">
        <v>3157</v>
      </c>
    </row>
    <row r="182" spans="1:2" x14ac:dyDescent="0.25">
      <c r="A182" t="s">
        <v>8453</v>
      </c>
      <c r="B182" t="s">
        <v>3158</v>
      </c>
    </row>
    <row r="183" spans="1:2" x14ac:dyDescent="0.25">
      <c r="A183" t="s">
        <v>8454</v>
      </c>
      <c r="B183" t="s">
        <v>3159</v>
      </c>
    </row>
    <row r="184" spans="1:2" x14ac:dyDescent="0.25">
      <c r="A184" t="s">
        <v>8455</v>
      </c>
      <c r="B184" t="s">
        <v>3160</v>
      </c>
    </row>
    <row r="185" spans="1:2" x14ac:dyDescent="0.25">
      <c r="A185" t="s">
        <v>8456</v>
      </c>
      <c r="B185" t="s">
        <v>3161</v>
      </c>
    </row>
    <row r="186" spans="1:2" x14ac:dyDescent="0.25">
      <c r="A186" t="s">
        <v>8457</v>
      </c>
      <c r="B186" t="s">
        <v>3162</v>
      </c>
    </row>
    <row r="187" spans="1:2" x14ac:dyDescent="0.25">
      <c r="A187" t="s">
        <v>8458</v>
      </c>
      <c r="B187" t="s">
        <v>3163</v>
      </c>
    </row>
    <row r="188" spans="1:2" x14ac:dyDescent="0.25">
      <c r="A188" t="s">
        <v>8459</v>
      </c>
      <c r="B188" t="s">
        <v>3164</v>
      </c>
    </row>
    <row r="189" spans="1:2" x14ac:dyDescent="0.25">
      <c r="A189" t="s">
        <v>8460</v>
      </c>
      <c r="B189" t="s">
        <v>3165</v>
      </c>
    </row>
    <row r="190" spans="1:2" x14ac:dyDescent="0.25">
      <c r="A190" t="s">
        <v>8461</v>
      </c>
      <c r="B190" t="s">
        <v>3166</v>
      </c>
    </row>
    <row r="191" spans="1:2" x14ac:dyDescent="0.25">
      <c r="A191" t="s">
        <v>8462</v>
      </c>
      <c r="B191" t="s">
        <v>3167</v>
      </c>
    </row>
    <row r="192" spans="1:2" x14ac:dyDescent="0.25">
      <c r="A192" t="s">
        <v>8463</v>
      </c>
      <c r="B192" t="s">
        <v>3168</v>
      </c>
    </row>
    <row r="193" spans="1:2" x14ac:dyDescent="0.25">
      <c r="A193" t="s">
        <v>8464</v>
      </c>
      <c r="B193" t="s">
        <v>3169</v>
      </c>
    </row>
    <row r="194" spans="1:2" x14ac:dyDescent="0.25">
      <c r="A194" t="s">
        <v>8465</v>
      </c>
      <c r="B194" t="s">
        <v>3170</v>
      </c>
    </row>
    <row r="195" spans="1:2" x14ac:dyDescent="0.25">
      <c r="A195" t="s">
        <v>8466</v>
      </c>
      <c r="B195" t="s">
        <v>3171</v>
      </c>
    </row>
    <row r="196" spans="1:2" x14ac:dyDescent="0.25">
      <c r="A196" t="s">
        <v>8467</v>
      </c>
      <c r="B196" t="s">
        <v>3172</v>
      </c>
    </row>
    <row r="197" spans="1:2" x14ac:dyDescent="0.25">
      <c r="A197" t="s">
        <v>8468</v>
      </c>
      <c r="B197" t="s">
        <v>3173</v>
      </c>
    </row>
    <row r="198" spans="1:2" x14ac:dyDescent="0.25">
      <c r="A198" t="s">
        <v>8469</v>
      </c>
      <c r="B198" t="s">
        <v>3174</v>
      </c>
    </row>
    <row r="199" spans="1:2" x14ac:dyDescent="0.25">
      <c r="A199" t="s">
        <v>8470</v>
      </c>
      <c r="B199" t="s">
        <v>3175</v>
      </c>
    </row>
    <row r="200" spans="1:2" x14ac:dyDescent="0.25">
      <c r="A200" t="s">
        <v>8471</v>
      </c>
      <c r="B200" t="s">
        <v>3176</v>
      </c>
    </row>
    <row r="201" spans="1:2" x14ac:dyDescent="0.25">
      <c r="A201" t="s">
        <v>8472</v>
      </c>
      <c r="B201" t="s">
        <v>3177</v>
      </c>
    </row>
    <row r="202" spans="1:2" x14ac:dyDescent="0.25">
      <c r="A202" t="s">
        <v>8473</v>
      </c>
      <c r="B202" t="s">
        <v>3178</v>
      </c>
    </row>
    <row r="203" spans="1:2" x14ac:dyDescent="0.25">
      <c r="A203" t="s">
        <v>8474</v>
      </c>
      <c r="B203" t="s">
        <v>3179</v>
      </c>
    </row>
    <row r="204" spans="1:2" x14ac:dyDescent="0.25">
      <c r="A204" t="s">
        <v>8475</v>
      </c>
      <c r="B204" t="s">
        <v>3180</v>
      </c>
    </row>
    <row r="205" spans="1:2" x14ac:dyDescent="0.25">
      <c r="A205" t="s">
        <v>8476</v>
      </c>
      <c r="B205" t="s">
        <v>3181</v>
      </c>
    </row>
    <row r="206" spans="1:2" x14ac:dyDescent="0.25">
      <c r="A206" t="s">
        <v>8477</v>
      </c>
      <c r="B206" t="s">
        <v>3182</v>
      </c>
    </row>
    <row r="207" spans="1:2" x14ac:dyDescent="0.25">
      <c r="A207" t="s">
        <v>8478</v>
      </c>
      <c r="B207" t="s">
        <v>3183</v>
      </c>
    </row>
    <row r="208" spans="1:2" x14ac:dyDescent="0.25">
      <c r="A208" t="s">
        <v>8479</v>
      </c>
      <c r="B208" t="s">
        <v>3184</v>
      </c>
    </row>
    <row r="209" spans="1:2" x14ac:dyDescent="0.25">
      <c r="A209" t="s">
        <v>8480</v>
      </c>
      <c r="B209" t="s">
        <v>3185</v>
      </c>
    </row>
    <row r="210" spans="1:2" x14ac:dyDescent="0.25">
      <c r="A210" t="s">
        <v>8481</v>
      </c>
      <c r="B210" t="s">
        <v>3186</v>
      </c>
    </row>
    <row r="211" spans="1:2" x14ac:dyDescent="0.25">
      <c r="A211" t="s">
        <v>8482</v>
      </c>
      <c r="B211" t="s">
        <v>3187</v>
      </c>
    </row>
    <row r="212" spans="1:2" x14ac:dyDescent="0.25">
      <c r="A212" t="s">
        <v>8483</v>
      </c>
      <c r="B212" t="s">
        <v>3188</v>
      </c>
    </row>
    <row r="213" spans="1:2" x14ac:dyDescent="0.25">
      <c r="A213" t="s">
        <v>8484</v>
      </c>
      <c r="B213" t="s">
        <v>3189</v>
      </c>
    </row>
    <row r="214" spans="1:2" x14ac:dyDescent="0.25">
      <c r="A214" t="s">
        <v>8485</v>
      </c>
      <c r="B214" t="s">
        <v>3190</v>
      </c>
    </row>
    <row r="215" spans="1:2" x14ac:dyDescent="0.25">
      <c r="A215" t="s">
        <v>8486</v>
      </c>
      <c r="B215" t="s">
        <v>3191</v>
      </c>
    </row>
    <row r="216" spans="1:2" x14ac:dyDescent="0.25">
      <c r="A216" t="s">
        <v>8487</v>
      </c>
      <c r="B216" t="s">
        <v>3192</v>
      </c>
    </row>
    <row r="217" spans="1:2" x14ac:dyDescent="0.25">
      <c r="A217" t="s">
        <v>8488</v>
      </c>
      <c r="B217" t="s">
        <v>3193</v>
      </c>
    </row>
    <row r="218" spans="1:2" x14ac:dyDescent="0.25">
      <c r="A218" t="s">
        <v>8489</v>
      </c>
      <c r="B218" t="s">
        <v>3194</v>
      </c>
    </row>
    <row r="219" spans="1:2" x14ac:dyDescent="0.25">
      <c r="A219" t="s">
        <v>8490</v>
      </c>
      <c r="B219" t="s">
        <v>3195</v>
      </c>
    </row>
    <row r="220" spans="1:2" x14ac:dyDescent="0.25">
      <c r="A220" t="s">
        <v>8491</v>
      </c>
      <c r="B220" t="s">
        <v>3196</v>
      </c>
    </row>
    <row r="221" spans="1:2" x14ac:dyDescent="0.25">
      <c r="A221" t="s">
        <v>8492</v>
      </c>
      <c r="B221" t="s">
        <v>3197</v>
      </c>
    </row>
    <row r="222" spans="1:2" x14ac:dyDescent="0.25">
      <c r="A222" t="s">
        <v>8493</v>
      </c>
      <c r="B222" t="s">
        <v>3198</v>
      </c>
    </row>
    <row r="223" spans="1:2" x14ac:dyDescent="0.25">
      <c r="A223" t="s">
        <v>8494</v>
      </c>
      <c r="B223" t="s">
        <v>3199</v>
      </c>
    </row>
    <row r="224" spans="1:2" x14ac:dyDescent="0.25">
      <c r="A224" t="s">
        <v>8495</v>
      </c>
      <c r="B224" t="s">
        <v>3200</v>
      </c>
    </row>
    <row r="225" spans="1:2" x14ac:dyDescent="0.25">
      <c r="A225" t="s">
        <v>8496</v>
      </c>
      <c r="B225" t="s">
        <v>3201</v>
      </c>
    </row>
    <row r="226" spans="1:2" x14ac:dyDescent="0.25">
      <c r="A226" t="s">
        <v>8497</v>
      </c>
      <c r="B226" t="s">
        <v>3202</v>
      </c>
    </row>
    <row r="227" spans="1:2" x14ac:dyDescent="0.25">
      <c r="A227" t="s">
        <v>8498</v>
      </c>
      <c r="B227" t="s">
        <v>3203</v>
      </c>
    </row>
    <row r="228" spans="1:2" x14ac:dyDescent="0.25">
      <c r="A228" t="s">
        <v>8499</v>
      </c>
      <c r="B228" t="s">
        <v>3204</v>
      </c>
    </row>
    <row r="229" spans="1:2" x14ac:dyDescent="0.25">
      <c r="A229" t="s">
        <v>8500</v>
      </c>
      <c r="B229" t="s">
        <v>3205</v>
      </c>
    </row>
    <row r="230" spans="1:2" x14ac:dyDescent="0.25">
      <c r="A230" t="s">
        <v>8501</v>
      </c>
      <c r="B230" t="s">
        <v>3206</v>
      </c>
    </row>
    <row r="231" spans="1:2" x14ac:dyDescent="0.25">
      <c r="A231" t="s">
        <v>8502</v>
      </c>
      <c r="B231" t="s">
        <v>3207</v>
      </c>
    </row>
    <row r="232" spans="1:2" x14ac:dyDescent="0.25">
      <c r="A232" t="s">
        <v>8503</v>
      </c>
      <c r="B232" t="s">
        <v>3208</v>
      </c>
    </row>
    <row r="233" spans="1:2" x14ac:dyDescent="0.25">
      <c r="A233" t="s">
        <v>8504</v>
      </c>
      <c r="B233" t="s">
        <v>3209</v>
      </c>
    </row>
    <row r="234" spans="1:2" x14ac:dyDescent="0.25">
      <c r="A234" t="s">
        <v>8505</v>
      </c>
      <c r="B234" t="s">
        <v>3210</v>
      </c>
    </row>
    <row r="235" spans="1:2" x14ac:dyDescent="0.25">
      <c r="A235" t="s">
        <v>8506</v>
      </c>
      <c r="B235" t="s">
        <v>3211</v>
      </c>
    </row>
    <row r="236" spans="1:2" x14ac:dyDescent="0.25">
      <c r="A236" t="s">
        <v>8507</v>
      </c>
      <c r="B236" t="s">
        <v>3212</v>
      </c>
    </row>
    <row r="237" spans="1:2" x14ac:dyDescent="0.25">
      <c r="A237" t="s">
        <v>8508</v>
      </c>
      <c r="B237" t="s">
        <v>3213</v>
      </c>
    </row>
    <row r="238" spans="1:2" x14ac:dyDescent="0.25">
      <c r="A238" t="s">
        <v>8509</v>
      </c>
      <c r="B238" t="s">
        <v>3214</v>
      </c>
    </row>
    <row r="239" spans="1:2" x14ac:dyDescent="0.25">
      <c r="A239" t="s">
        <v>8510</v>
      </c>
      <c r="B239" t="s">
        <v>3215</v>
      </c>
    </row>
    <row r="240" spans="1:2" x14ac:dyDescent="0.25">
      <c r="A240" t="s">
        <v>8511</v>
      </c>
      <c r="B240" t="s">
        <v>3216</v>
      </c>
    </row>
    <row r="241" spans="1:2" x14ac:dyDescent="0.25">
      <c r="A241" t="s">
        <v>8512</v>
      </c>
      <c r="B241" t="s">
        <v>3217</v>
      </c>
    </row>
    <row r="242" spans="1:2" x14ac:dyDescent="0.25">
      <c r="A242" t="s">
        <v>8513</v>
      </c>
      <c r="B242" t="s">
        <v>3218</v>
      </c>
    </row>
    <row r="243" spans="1:2" x14ac:dyDescent="0.25">
      <c r="A243" t="s">
        <v>8514</v>
      </c>
      <c r="B243" t="s">
        <v>3219</v>
      </c>
    </row>
    <row r="244" spans="1:2" x14ac:dyDescent="0.25">
      <c r="A244" t="s">
        <v>8515</v>
      </c>
      <c r="B244" t="s">
        <v>3220</v>
      </c>
    </row>
    <row r="245" spans="1:2" x14ac:dyDescent="0.25">
      <c r="A245" t="s">
        <v>8516</v>
      </c>
      <c r="B245" t="s">
        <v>3221</v>
      </c>
    </row>
    <row r="246" spans="1:2" x14ac:dyDescent="0.25">
      <c r="A246" t="s">
        <v>8517</v>
      </c>
      <c r="B246" t="s">
        <v>3222</v>
      </c>
    </row>
    <row r="247" spans="1:2" x14ac:dyDescent="0.25">
      <c r="A247" t="s">
        <v>8518</v>
      </c>
      <c r="B247" t="s">
        <v>3223</v>
      </c>
    </row>
    <row r="248" spans="1:2" x14ac:dyDescent="0.25">
      <c r="A248" t="s">
        <v>8519</v>
      </c>
      <c r="B248" t="s">
        <v>3224</v>
      </c>
    </row>
    <row r="249" spans="1:2" x14ac:dyDescent="0.25">
      <c r="A249" t="s">
        <v>8520</v>
      </c>
      <c r="B249" t="s">
        <v>3225</v>
      </c>
    </row>
    <row r="250" spans="1:2" x14ac:dyDescent="0.25">
      <c r="A250" t="s">
        <v>8521</v>
      </c>
      <c r="B250" t="s">
        <v>3226</v>
      </c>
    </row>
    <row r="251" spans="1:2" x14ac:dyDescent="0.25">
      <c r="A251" t="s">
        <v>8522</v>
      </c>
      <c r="B251" t="s">
        <v>3227</v>
      </c>
    </row>
    <row r="252" spans="1:2" x14ac:dyDescent="0.25">
      <c r="A252" t="s">
        <v>8523</v>
      </c>
      <c r="B252" t="s">
        <v>3228</v>
      </c>
    </row>
    <row r="253" spans="1:2" x14ac:dyDescent="0.25">
      <c r="A253" t="s">
        <v>8524</v>
      </c>
      <c r="B253" t="s">
        <v>3229</v>
      </c>
    </row>
    <row r="254" spans="1:2" x14ac:dyDescent="0.25">
      <c r="A254" t="s">
        <v>8525</v>
      </c>
      <c r="B254" t="s">
        <v>3230</v>
      </c>
    </row>
    <row r="255" spans="1:2" x14ac:dyDescent="0.25">
      <c r="A255" t="s">
        <v>8526</v>
      </c>
      <c r="B255" t="s">
        <v>3231</v>
      </c>
    </row>
    <row r="256" spans="1:2" x14ac:dyDescent="0.25">
      <c r="A256" t="s">
        <v>8527</v>
      </c>
      <c r="B256" t="s">
        <v>3232</v>
      </c>
    </row>
    <row r="257" spans="1:2" x14ac:dyDescent="0.25">
      <c r="A257" t="s">
        <v>8528</v>
      </c>
      <c r="B257" t="s">
        <v>3233</v>
      </c>
    </row>
    <row r="258" spans="1:2" x14ac:dyDescent="0.25">
      <c r="A258" t="s">
        <v>8529</v>
      </c>
      <c r="B258" t="s">
        <v>3234</v>
      </c>
    </row>
    <row r="259" spans="1:2" x14ac:dyDescent="0.25">
      <c r="A259" t="s">
        <v>8530</v>
      </c>
      <c r="B259" t="s">
        <v>3235</v>
      </c>
    </row>
    <row r="260" spans="1:2" x14ac:dyDescent="0.25">
      <c r="A260" t="s">
        <v>8531</v>
      </c>
      <c r="B260" t="s">
        <v>3236</v>
      </c>
    </row>
    <row r="261" spans="1:2" x14ac:dyDescent="0.25">
      <c r="A261" t="s">
        <v>8532</v>
      </c>
      <c r="B261" t="s">
        <v>3237</v>
      </c>
    </row>
    <row r="262" spans="1:2" x14ac:dyDescent="0.25">
      <c r="A262" t="s">
        <v>8533</v>
      </c>
      <c r="B262" t="s">
        <v>3238</v>
      </c>
    </row>
    <row r="263" spans="1:2" x14ac:dyDescent="0.25">
      <c r="A263" t="s">
        <v>8534</v>
      </c>
      <c r="B263" t="s">
        <v>3239</v>
      </c>
    </row>
    <row r="264" spans="1:2" x14ac:dyDescent="0.25">
      <c r="A264" t="s">
        <v>8535</v>
      </c>
      <c r="B264" t="s">
        <v>3240</v>
      </c>
    </row>
    <row r="265" spans="1:2" x14ac:dyDescent="0.25">
      <c r="A265" t="s">
        <v>8536</v>
      </c>
      <c r="B265" t="s">
        <v>3241</v>
      </c>
    </row>
    <row r="266" spans="1:2" x14ac:dyDescent="0.25">
      <c r="A266" t="s">
        <v>8537</v>
      </c>
      <c r="B266" t="s">
        <v>3242</v>
      </c>
    </row>
    <row r="267" spans="1:2" x14ac:dyDescent="0.25">
      <c r="A267" t="s">
        <v>8538</v>
      </c>
      <c r="B267" t="s">
        <v>3243</v>
      </c>
    </row>
    <row r="268" spans="1:2" x14ac:dyDescent="0.25">
      <c r="A268" t="s">
        <v>8539</v>
      </c>
      <c r="B268" t="s">
        <v>3244</v>
      </c>
    </row>
    <row r="269" spans="1:2" x14ac:dyDescent="0.25">
      <c r="A269" t="s">
        <v>8540</v>
      </c>
      <c r="B269" t="s">
        <v>3245</v>
      </c>
    </row>
    <row r="270" spans="1:2" x14ac:dyDescent="0.25">
      <c r="A270" t="s">
        <v>8541</v>
      </c>
      <c r="B270" t="s">
        <v>3246</v>
      </c>
    </row>
    <row r="271" spans="1:2" x14ac:dyDescent="0.25">
      <c r="A271" t="s">
        <v>8542</v>
      </c>
      <c r="B271" t="s">
        <v>3247</v>
      </c>
    </row>
    <row r="272" spans="1:2" x14ac:dyDescent="0.25">
      <c r="A272" t="s">
        <v>8543</v>
      </c>
      <c r="B272" t="s">
        <v>3248</v>
      </c>
    </row>
    <row r="273" spans="1:2" x14ac:dyDescent="0.25">
      <c r="A273" t="s">
        <v>8544</v>
      </c>
      <c r="B273" t="s">
        <v>3249</v>
      </c>
    </row>
    <row r="274" spans="1:2" x14ac:dyDescent="0.25">
      <c r="A274" t="s">
        <v>8545</v>
      </c>
      <c r="B274" t="s">
        <v>3250</v>
      </c>
    </row>
    <row r="275" spans="1:2" x14ac:dyDescent="0.25">
      <c r="A275" t="s">
        <v>8546</v>
      </c>
      <c r="B275" t="s">
        <v>3251</v>
      </c>
    </row>
    <row r="276" spans="1:2" x14ac:dyDescent="0.25">
      <c r="A276" t="s">
        <v>8547</v>
      </c>
      <c r="B276" t="s">
        <v>3252</v>
      </c>
    </row>
    <row r="277" spans="1:2" x14ac:dyDescent="0.25">
      <c r="A277" t="s">
        <v>8548</v>
      </c>
      <c r="B277" t="s">
        <v>3253</v>
      </c>
    </row>
    <row r="278" spans="1:2" x14ac:dyDescent="0.25">
      <c r="A278" t="s">
        <v>8549</v>
      </c>
      <c r="B278" t="s">
        <v>3254</v>
      </c>
    </row>
    <row r="279" spans="1:2" x14ac:dyDescent="0.25">
      <c r="A279" t="s">
        <v>8550</v>
      </c>
      <c r="B279" t="s">
        <v>3255</v>
      </c>
    </row>
    <row r="280" spans="1:2" x14ac:dyDescent="0.25">
      <c r="A280" t="s">
        <v>8551</v>
      </c>
      <c r="B280" t="s">
        <v>3256</v>
      </c>
    </row>
    <row r="281" spans="1:2" x14ac:dyDescent="0.25">
      <c r="A281" t="s">
        <v>8552</v>
      </c>
      <c r="B281" t="s">
        <v>3257</v>
      </c>
    </row>
    <row r="282" spans="1:2" x14ac:dyDescent="0.25">
      <c r="A282" t="s">
        <v>8553</v>
      </c>
      <c r="B282" t="s">
        <v>3258</v>
      </c>
    </row>
    <row r="283" spans="1:2" x14ac:dyDescent="0.25">
      <c r="A283" t="s">
        <v>8554</v>
      </c>
      <c r="B283" t="s">
        <v>3259</v>
      </c>
    </row>
    <row r="284" spans="1:2" x14ac:dyDescent="0.25">
      <c r="A284" t="s">
        <v>8555</v>
      </c>
      <c r="B284" t="s">
        <v>3260</v>
      </c>
    </row>
    <row r="285" spans="1:2" x14ac:dyDescent="0.25">
      <c r="A285" t="s">
        <v>8556</v>
      </c>
      <c r="B285" t="s">
        <v>3261</v>
      </c>
    </row>
    <row r="286" spans="1:2" x14ac:dyDescent="0.25">
      <c r="A286" t="s">
        <v>8557</v>
      </c>
      <c r="B286" t="s">
        <v>3262</v>
      </c>
    </row>
    <row r="287" spans="1:2" x14ac:dyDescent="0.25">
      <c r="A287" t="s">
        <v>8558</v>
      </c>
      <c r="B287" t="s">
        <v>3263</v>
      </c>
    </row>
    <row r="288" spans="1:2" x14ac:dyDescent="0.25">
      <c r="A288" t="s">
        <v>8559</v>
      </c>
      <c r="B288" t="s">
        <v>3264</v>
      </c>
    </row>
    <row r="289" spans="1:2" x14ac:dyDescent="0.25">
      <c r="A289" t="s">
        <v>8560</v>
      </c>
      <c r="B289" t="s">
        <v>3265</v>
      </c>
    </row>
    <row r="290" spans="1:2" x14ac:dyDescent="0.25">
      <c r="A290" t="s">
        <v>8561</v>
      </c>
      <c r="B290" t="s">
        <v>3266</v>
      </c>
    </row>
    <row r="291" spans="1:2" x14ac:dyDescent="0.25">
      <c r="A291" t="s">
        <v>8562</v>
      </c>
      <c r="B291" t="s">
        <v>3267</v>
      </c>
    </row>
    <row r="292" spans="1:2" x14ac:dyDescent="0.25">
      <c r="A292" t="s">
        <v>8563</v>
      </c>
      <c r="B292" t="s">
        <v>3268</v>
      </c>
    </row>
    <row r="293" spans="1:2" x14ac:dyDescent="0.25">
      <c r="A293" t="s">
        <v>8564</v>
      </c>
      <c r="B293" t="s">
        <v>3269</v>
      </c>
    </row>
    <row r="294" spans="1:2" x14ac:dyDescent="0.25">
      <c r="A294" t="s">
        <v>8565</v>
      </c>
      <c r="B294" t="s">
        <v>3270</v>
      </c>
    </row>
    <row r="295" spans="1:2" x14ac:dyDescent="0.25">
      <c r="A295" t="s">
        <v>8566</v>
      </c>
      <c r="B295" t="s">
        <v>3271</v>
      </c>
    </row>
    <row r="296" spans="1:2" x14ac:dyDescent="0.25">
      <c r="A296" t="s">
        <v>8567</v>
      </c>
      <c r="B296" t="s">
        <v>3272</v>
      </c>
    </row>
    <row r="297" spans="1:2" x14ac:dyDescent="0.25">
      <c r="A297" t="s">
        <v>8568</v>
      </c>
      <c r="B297" t="s">
        <v>3273</v>
      </c>
    </row>
    <row r="298" spans="1:2" x14ac:dyDescent="0.25">
      <c r="A298" t="s">
        <v>8569</v>
      </c>
      <c r="B298" t="s">
        <v>3274</v>
      </c>
    </row>
    <row r="299" spans="1:2" x14ac:dyDescent="0.25">
      <c r="A299" t="s">
        <v>8570</v>
      </c>
      <c r="B299" t="s">
        <v>3275</v>
      </c>
    </row>
    <row r="300" spans="1:2" x14ac:dyDescent="0.25">
      <c r="A300" t="s">
        <v>8571</v>
      </c>
      <c r="B300" t="s">
        <v>3276</v>
      </c>
    </row>
    <row r="301" spans="1:2" x14ac:dyDescent="0.25">
      <c r="A301" t="s">
        <v>8572</v>
      </c>
      <c r="B301" t="s">
        <v>3277</v>
      </c>
    </row>
    <row r="302" spans="1:2" x14ac:dyDescent="0.25">
      <c r="A302" t="s">
        <v>8573</v>
      </c>
      <c r="B302" t="s">
        <v>3278</v>
      </c>
    </row>
    <row r="303" spans="1:2" x14ac:dyDescent="0.25">
      <c r="A303" t="s">
        <v>8574</v>
      </c>
      <c r="B303" t="s">
        <v>3279</v>
      </c>
    </row>
    <row r="304" spans="1:2" x14ac:dyDescent="0.25">
      <c r="A304" t="s">
        <v>8575</v>
      </c>
      <c r="B304" t="s">
        <v>3280</v>
      </c>
    </row>
    <row r="305" spans="1:2" x14ac:dyDescent="0.25">
      <c r="A305" t="s">
        <v>8576</v>
      </c>
      <c r="B305" t="s">
        <v>3281</v>
      </c>
    </row>
    <row r="306" spans="1:2" x14ac:dyDescent="0.25">
      <c r="A306" t="s">
        <v>8577</v>
      </c>
      <c r="B306" t="s">
        <v>3282</v>
      </c>
    </row>
    <row r="307" spans="1:2" x14ac:dyDescent="0.25">
      <c r="A307" t="s">
        <v>8578</v>
      </c>
      <c r="B307" t="s">
        <v>3283</v>
      </c>
    </row>
    <row r="308" spans="1:2" x14ac:dyDescent="0.25">
      <c r="A308" t="s">
        <v>8579</v>
      </c>
      <c r="B308" t="s">
        <v>3284</v>
      </c>
    </row>
    <row r="309" spans="1:2" x14ac:dyDescent="0.25">
      <c r="A309" t="s">
        <v>8580</v>
      </c>
      <c r="B309" t="s">
        <v>3285</v>
      </c>
    </row>
    <row r="310" spans="1:2" x14ac:dyDescent="0.25">
      <c r="A310" t="s">
        <v>8581</v>
      </c>
      <c r="B310" t="s">
        <v>3169</v>
      </c>
    </row>
    <row r="311" spans="1:2" x14ac:dyDescent="0.25">
      <c r="A311" t="s">
        <v>8582</v>
      </c>
      <c r="B311" t="s">
        <v>3286</v>
      </c>
    </row>
    <row r="312" spans="1:2" x14ac:dyDescent="0.25">
      <c r="A312" t="s">
        <v>8583</v>
      </c>
      <c r="B312" t="s">
        <v>3287</v>
      </c>
    </row>
    <row r="313" spans="1:2" x14ac:dyDescent="0.25">
      <c r="A313" t="s">
        <v>8584</v>
      </c>
      <c r="B313" t="s">
        <v>3288</v>
      </c>
    </row>
    <row r="314" spans="1:2" x14ac:dyDescent="0.25">
      <c r="A314" t="s">
        <v>8585</v>
      </c>
      <c r="B314" t="s">
        <v>3289</v>
      </c>
    </row>
    <row r="315" spans="1:2" x14ac:dyDescent="0.25">
      <c r="A315" t="s">
        <v>8586</v>
      </c>
      <c r="B315" t="s">
        <v>3290</v>
      </c>
    </row>
    <row r="316" spans="1:2" x14ac:dyDescent="0.25">
      <c r="A316" t="s">
        <v>8587</v>
      </c>
      <c r="B316" t="s">
        <v>3291</v>
      </c>
    </row>
    <row r="317" spans="1:2" x14ac:dyDescent="0.25">
      <c r="A317" t="s">
        <v>8588</v>
      </c>
      <c r="B317" t="s">
        <v>3292</v>
      </c>
    </row>
    <row r="318" spans="1:2" x14ac:dyDescent="0.25">
      <c r="A318" t="s">
        <v>8589</v>
      </c>
      <c r="B318" t="s">
        <v>3293</v>
      </c>
    </row>
    <row r="319" spans="1:2" x14ac:dyDescent="0.25">
      <c r="A319" t="s">
        <v>8590</v>
      </c>
      <c r="B319" t="s">
        <v>3294</v>
      </c>
    </row>
    <row r="320" spans="1:2" x14ac:dyDescent="0.25">
      <c r="A320" t="s">
        <v>8591</v>
      </c>
      <c r="B320" t="s">
        <v>3295</v>
      </c>
    </row>
    <row r="321" spans="1:2" x14ac:dyDescent="0.25">
      <c r="A321" t="s">
        <v>8592</v>
      </c>
      <c r="B321" t="s">
        <v>3296</v>
      </c>
    </row>
    <row r="322" spans="1:2" x14ac:dyDescent="0.25">
      <c r="A322" t="s">
        <v>8593</v>
      </c>
      <c r="B322" t="s">
        <v>3297</v>
      </c>
    </row>
    <row r="323" spans="1:2" x14ac:dyDescent="0.25">
      <c r="A323" t="s">
        <v>8594</v>
      </c>
      <c r="B323" t="s">
        <v>3298</v>
      </c>
    </row>
    <row r="324" spans="1:2" x14ac:dyDescent="0.25">
      <c r="A324" t="s">
        <v>8595</v>
      </c>
      <c r="B324" t="s">
        <v>3299</v>
      </c>
    </row>
    <row r="325" spans="1:2" x14ac:dyDescent="0.25">
      <c r="A325" t="s">
        <v>8596</v>
      </c>
      <c r="B325" t="s">
        <v>3300</v>
      </c>
    </row>
    <row r="326" spans="1:2" x14ac:dyDescent="0.25">
      <c r="A326" t="s">
        <v>8597</v>
      </c>
      <c r="B326" t="s">
        <v>3301</v>
      </c>
    </row>
    <row r="327" spans="1:2" x14ac:dyDescent="0.25">
      <c r="A327" t="s">
        <v>8598</v>
      </c>
      <c r="B327" t="s">
        <v>3302</v>
      </c>
    </row>
    <row r="328" spans="1:2" x14ac:dyDescent="0.25">
      <c r="A328" t="s">
        <v>8599</v>
      </c>
      <c r="B328" t="s">
        <v>3303</v>
      </c>
    </row>
    <row r="329" spans="1:2" x14ac:dyDescent="0.25">
      <c r="A329" t="s">
        <v>8600</v>
      </c>
      <c r="B329" t="s">
        <v>3304</v>
      </c>
    </row>
    <row r="330" spans="1:2" x14ac:dyDescent="0.25">
      <c r="A330" t="s">
        <v>8601</v>
      </c>
      <c r="B330" t="s">
        <v>3305</v>
      </c>
    </row>
    <row r="331" spans="1:2" x14ac:dyDescent="0.25">
      <c r="A331" t="s">
        <v>8602</v>
      </c>
      <c r="B331" t="s">
        <v>3306</v>
      </c>
    </row>
    <row r="332" spans="1:2" x14ac:dyDescent="0.25">
      <c r="A332" t="s">
        <v>8603</v>
      </c>
      <c r="B332" t="s">
        <v>3307</v>
      </c>
    </row>
    <row r="333" spans="1:2" x14ac:dyDescent="0.25">
      <c r="A333" t="s">
        <v>8604</v>
      </c>
      <c r="B333" t="s">
        <v>3308</v>
      </c>
    </row>
    <row r="334" spans="1:2" x14ac:dyDescent="0.25">
      <c r="A334" t="s">
        <v>8605</v>
      </c>
      <c r="B334" t="s">
        <v>3309</v>
      </c>
    </row>
    <row r="335" spans="1:2" x14ac:dyDescent="0.25">
      <c r="A335" t="s">
        <v>8606</v>
      </c>
      <c r="B335" t="s">
        <v>3310</v>
      </c>
    </row>
    <row r="336" spans="1:2" x14ac:dyDescent="0.25">
      <c r="A336" t="s">
        <v>8607</v>
      </c>
      <c r="B336" t="s">
        <v>3311</v>
      </c>
    </row>
    <row r="337" spans="1:2" x14ac:dyDescent="0.25">
      <c r="A337" t="s">
        <v>8608</v>
      </c>
      <c r="B337" t="s">
        <v>3312</v>
      </c>
    </row>
    <row r="338" spans="1:2" x14ac:dyDescent="0.25">
      <c r="A338" t="s">
        <v>8609</v>
      </c>
      <c r="B338" t="s">
        <v>3313</v>
      </c>
    </row>
    <row r="339" spans="1:2" x14ac:dyDescent="0.25">
      <c r="A339" t="s">
        <v>8610</v>
      </c>
      <c r="B339" t="s">
        <v>3314</v>
      </c>
    </row>
    <row r="340" spans="1:2" x14ac:dyDescent="0.25">
      <c r="A340" t="s">
        <v>8611</v>
      </c>
      <c r="B340" t="s">
        <v>3315</v>
      </c>
    </row>
    <row r="341" spans="1:2" x14ac:dyDescent="0.25">
      <c r="A341" t="s">
        <v>8612</v>
      </c>
      <c r="B341" t="s">
        <v>3316</v>
      </c>
    </row>
    <row r="342" spans="1:2" x14ac:dyDescent="0.25">
      <c r="A342" t="s">
        <v>8613</v>
      </c>
      <c r="B342" t="s">
        <v>3317</v>
      </c>
    </row>
    <row r="343" spans="1:2" x14ac:dyDescent="0.25">
      <c r="A343" t="s">
        <v>8614</v>
      </c>
      <c r="B343" t="s">
        <v>3318</v>
      </c>
    </row>
    <row r="344" spans="1:2" x14ac:dyDescent="0.25">
      <c r="A344" t="s">
        <v>8615</v>
      </c>
      <c r="B344" t="s">
        <v>3319</v>
      </c>
    </row>
    <row r="345" spans="1:2" x14ac:dyDescent="0.25">
      <c r="A345" t="s">
        <v>8616</v>
      </c>
      <c r="B345" t="s">
        <v>3320</v>
      </c>
    </row>
    <row r="346" spans="1:2" x14ac:dyDescent="0.25">
      <c r="A346" t="s">
        <v>8617</v>
      </c>
      <c r="B346" t="s">
        <v>3321</v>
      </c>
    </row>
    <row r="347" spans="1:2" x14ac:dyDescent="0.25">
      <c r="A347" t="s">
        <v>8618</v>
      </c>
      <c r="B347" t="s">
        <v>3322</v>
      </c>
    </row>
    <row r="348" spans="1:2" x14ac:dyDescent="0.25">
      <c r="A348" t="s">
        <v>8619</v>
      </c>
      <c r="B348" t="s">
        <v>3323</v>
      </c>
    </row>
    <row r="349" spans="1:2" x14ac:dyDescent="0.25">
      <c r="A349" t="s">
        <v>8620</v>
      </c>
      <c r="B349" t="s">
        <v>3324</v>
      </c>
    </row>
    <row r="350" spans="1:2" x14ac:dyDescent="0.25">
      <c r="A350" t="s">
        <v>8621</v>
      </c>
      <c r="B350" t="s">
        <v>3325</v>
      </c>
    </row>
    <row r="351" spans="1:2" x14ac:dyDescent="0.25">
      <c r="A351" t="s">
        <v>8622</v>
      </c>
      <c r="B351" t="s">
        <v>3326</v>
      </c>
    </row>
    <row r="352" spans="1:2" x14ac:dyDescent="0.25">
      <c r="A352" t="s">
        <v>8623</v>
      </c>
      <c r="B352" t="s">
        <v>3327</v>
      </c>
    </row>
    <row r="353" spans="1:2" x14ac:dyDescent="0.25">
      <c r="A353" t="s">
        <v>8624</v>
      </c>
      <c r="B353" t="s">
        <v>3328</v>
      </c>
    </row>
    <row r="354" spans="1:2" x14ac:dyDescent="0.25">
      <c r="A354" t="s">
        <v>8625</v>
      </c>
      <c r="B354" t="s">
        <v>3329</v>
      </c>
    </row>
    <row r="355" spans="1:2" x14ac:dyDescent="0.25">
      <c r="A355" t="s">
        <v>8626</v>
      </c>
      <c r="B355" t="s">
        <v>3330</v>
      </c>
    </row>
    <row r="356" spans="1:2" x14ac:dyDescent="0.25">
      <c r="A356" t="s">
        <v>8627</v>
      </c>
      <c r="B356" t="s">
        <v>3331</v>
      </c>
    </row>
    <row r="357" spans="1:2" x14ac:dyDescent="0.25">
      <c r="A357" t="s">
        <v>8628</v>
      </c>
      <c r="B357" t="s">
        <v>3332</v>
      </c>
    </row>
    <row r="358" spans="1:2" x14ac:dyDescent="0.25">
      <c r="A358" t="s">
        <v>8629</v>
      </c>
      <c r="B358" t="s">
        <v>3333</v>
      </c>
    </row>
    <row r="359" spans="1:2" x14ac:dyDescent="0.25">
      <c r="A359" t="s">
        <v>8630</v>
      </c>
      <c r="B359" t="s">
        <v>3334</v>
      </c>
    </row>
    <row r="360" spans="1:2" x14ac:dyDescent="0.25">
      <c r="A360" t="s">
        <v>8631</v>
      </c>
      <c r="B360" t="s">
        <v>3335</v>
      </c>
    </row>
    <row r="361" spans="1:2" x14ac:dyDescent="0.25">
      <c r="A361" t="s">
        <v>8632</v>
      </c>
      <c r="B361" t="s">
        <v>3336</v>
      </c>
    </row>
    <row r="362" spans="1:2" x14ac:dyDescent="0.25">
      <c r="A362" t="s">
        <v>8633</v>
      </c>
      <c r="B362" t="s">
        <v>3337</v>
      </c>
    </row>
    <row r="363" spans="1:2" x14ac:dyDescent="0.25">
      <c r="A363" t="s">
        <v>8634</v>
      </c>
      <c r="B363" t="s">
        <v>3338</v>
      </c>
    </row>
    <row r="364" spans="1:2" x14ac:dyDescent="0.25">
      <c r="A364" t="s">
        <v>8635</v>
      </c>
      <c r="B364" t="s">
        <v>3339</v>
      </c>
    </row>
    <row r="365" spans="1:2" x14ac:dyDescent="0.25">
      <c r="A365" t="s">
        <v>8636</v>
      </c>
      <c r="B365" t="s">
        <v>3340</v>
      </c>
    </row>
    <row r="366" spans="1:2" x14ac:dyDescent="0.25">
      <c r="A366" t="s">
        <v>8637</v>
      </c>
      <c r="B366" t="s">
        <v>3341</v>
      </c>
    </row>
    <row r="367" spans="1:2" x14ac:dyDescent="0.25">
      <c r="A367" t="s">
        <v>8638</v>
      </c>
      <c r="B367" t="s">
        <v>3342</v>
      </c>
    </row>
    <row r="368" spans="1:2" x14ac:dyDescent="0.25">
      <c r="A368" t="s">
        <v>8639</v>
      </c>
      <c r="B368" t="s">
        <v>3343</v>
      </c>
    </row>
    <row r="369" spans="1:2" x14ac:dyDescent="0.25">
      <c r="A369" t="s">
        <v>8640</v>
      </c>
      <c r="B369" t="s">
        <v>3344</v>
      </c>
    </row>
    <row r="370" spans="1:2" x14ac:dyDescent="0.25">
      <c r="A370" t="s">
        <v>8641</v>
      </c>
      <c r="B370" t="s">
        <v>3345</v>
      </c>
    </row>
    <row r="371" spans="1:2" x14ac:dyDescent="0.25">
      <c r="A371" t="s">
        <v>8642</v>
      </c>
      <c r="B371" t="s">
        <v>3346</v>
      </c>
    </row>
    <row r="372" spans="1:2" x14ac:dyDescent="0.25">
      <c r="A372" t="s">
        <v>8643</v>
      </c>
      <c r="B372" t="s">
        <v>3347</v>
      </c>
    </row>
    <row r="373" spans="1:2" x14ac:dyDescent="0.25">
      <c r="A373" t="s">
        <v>8644</v>
      </c>
      <c r="B373" t="s">
        <v>3348</v>
      </c>
    </row>
    <row r="374" spans="1:2" x14ac:dyDescent="0.25">
      <c r="A374" t="s">
        <v>8645</v>
      </c>
      <c r="B374" t="s">
        <v>3349</v>
      </c>
    </row>
    <row r="375" spans="1:2" x14ac:dyDescent="0.25">
      <c r="A375" t="s">
        <v>8646</v>
      </c>
      <c r="B375" t="s">
        <v>3350</v>
      </c>
    </row>
    <row r="376" spans="1:2" x14ac:dyDescent="0.25">
      <c r="A376" t="s">
        <v>8647</v>
      </c>
      <c r="B376" t="s">
        <v>3351</v>
      </c>
    </row>
    <row r="377" spans="1:2" x14ac:dyDescent="0.25">
      <c r="A377" t="s">
        <v>8648</v>
      </c>
      <c r="B377" t="s">
        <v>3352</v>
      </c>
    </row>
    <row r="378" spans="1:2" x14ac:dyDescent="0.25">
      <c r="A378" t="s">
        <v>8649</v>
      </c>
      <c r="B378" t="s">
        <v>3353</v>
      </c>
    </row>
    <row r="379" spans="1:2" x14ac:dyDescent="0.25">
      <c r="A379" t="s">
        <v>8650</v>
      </c>
      <c r="B379" t="s">
        <v>3354</v>
      </c>
    </row>
    <row r="380" spans="1:2" x14ac:dyDescent="0.25">
      <c r="A380" t="s">
        <v>8651</v>
      </c>
      <c r="B380" t="s">
        <v>3355</v>
      </c>
    </row>
    <row r="381" spans="1:2" x14ac:dyDescent="0.25">
      <c r="A381" t="s">
        <v>8652</v>
      </c>
      <c r="B381" t="s">
        <v>3356</v>
      </c>
    </row>
    <row r="382" spans="1:2" x14ac:dyDescent="0.25">
      <c r="A382" t="s">
        <v>8653</v>
      </c>
      <c r="B382" t="s">
        <v>3357</v>
      </c>
    </row>
    <row r="383" spans="1:2" x14ac:dyDescent="0.25">
      <c r="A383" t="s">
        <v>8654</v>
      </c>
      <c r="B383" t="s">
        <v>3358</v>
      </c>
    </row>
    <row r="384" spans="1:2" x14ac:dyDescent="0.25">
      <c r="A384" t="s">
        <v>8655</v>
      </c>
      <c r="B384" t="s">
        <v>3169</v>
      </c>
    </row>
    <row r="385" spans="1:2" x14ac:dyDescent="0.25">
      <c r="A385" t="s">
        <v>8656</v>
      </c>
      <c r="B385" t="s">
        <v>3359</v>
      </c>
    </row>
    <row r="386" spans="1:2" x14ac:dyDescent="0.25">
      <c r="A386" t="s">
        <v>8657</v>
      </c>
      <c r="B386" t="s">
        <v>3360</v>
      </c>
    </row>
    <row r="387" spans="1:2" x14ac:dyDescent="0.25">
      <c r="A387" t="s">
        <v>8658</v>
      </c>
      <c r="B387" t="s">
        <v>3361</v>
      </c>
    </row>
    <row r="388" spans="1:2" x14ac:dyDescent="0.25">
      <c r="A388" t="s">
        <v>8659</v>
      </c>
      <c r="B388" t="s">
        <v>3362</v>
      </c>
    </row>
    <row r="389" spans="1:2" x14ac:dyDescent="0.25">
      <c r="A389" t="s">
        <v>8660</v>
      </c>
      <c r="B389" t="s">
        <v>3363</v>
      </c>
    </row>
    <row r="390" spans="1:2" x14ac:dyDescent="0.25">
      <c r="A390" t="s">
        <v>8661</v>
      </c>
      <c r="B390" t="s">
        <v>3364</v>
      </c>
    </row>
    <row r="391" spans="1:2" x14ac:dyDescent="0.25">
      <c r="A391" t="s">
        <v>8662</v>
      </c>
      <c r="B391" t="s">
        <v>3365</v>
      </c>
    </row>
    <row r="392" spans="1:2" x14ac:dyDescent="0.25">
      <c r="A392" t="s">
        <v>8663</v>
      </c>
      <c r="B392" t="s">
        <v>3366</v>
      </c>
    </row>
    <row r="393" spans="1:2" x14ac:dyDescent="0.25">
      <c r="A393" t="s">
        <v>8664</v>
      </c>
      <c r="B393" t="s">
        <v>3367</v>
      </c>
    </row>
    <row r="394" spans="1:2" x14ac:dyDescent="0.25">
      <c r="A394" t="s">
        <v>8665</v>
      </c>
      <c r="B394" t="s">
        <v>3368</v>
      </c>
    </row>
    <row r="395" spans="1:2" x14ac:dyDescent="0.25">
      <c r="A395" t="s">
        <v>8666</v>
      </c>
      <c r="B395" t="s">
        <v>3369</v>
      </c>
    </row>
    <row r="396" spans="1:2" x14ac:dyDescent="0.25">
      <c r="A396" t="s">
        <v>8667</v>
      </c>
      <c r="B396" t="s">
        <v>3370</v>
      </c>
    </row>
    <row r="397" spans="1:2" x14ac:dyDescent="0.25">
      <c r="A397" t="s">
        <v>8668</v>
      </c>
      <c r="B397" t="s">
        <v>3371</v>
      </c>
    </row>
    <row r="398" spans="1:2" x14ac:dyDescent="0.25">
      <c r="A398" t="s">
        <v>8669</v>
      </c>
      <c r="B398" t="s">
        <v>3372</v>
      </c>
    </row>
    <row r="399" spans="1:2" x14ac:dyDescent="0.25">
      <c r="A399" t="s">
        <v>8670</v>
      </c>
      <c r="B399" t="s">
        <v>3373</v>
      </c>
    </row>
    <row r="400" spans="1:2" x14ac:dyDescent="0.25">
      <c r="A400" t="s">
        <v>8671</v>
      </c>
      <c r="B400" t="s">
        <v>3374</v>
      </c>
    </row>
    <row r="401" spans="1:2" x14ac:dyDescent="0.25">
      <c r="A401" t="s">
        <v>8672</v>
      </c>
      <c r="B401" t="s">
        <v>3375</v>
      </c>
    </row>
    <row r="402" spans="1:2" x14ac:dyDescent="0.25">
      <c r="A402" t="s">
        <v>8673</v>
      </c>
      <c r="B402" t="s">
        <v>3376</v>
      </c>
    </row>
    <row r="403" spans="1:2" x14ac:dyDescent="0.25">
      <c r="A403" t="s">
        <v>8674</v>
      </c>
      <c r="B403" t="s">
        <v>3377</v>
      </c>
    </row>
    <row r="404" spans="1:2" x14ac:dyDescent="0.25">
      <c r="A404" t="s">
        <v>8675</v>
      </c>
      <c r="B404" t="s">
        <v>3378</v>
      </c>
    </row>
    <row r="405" spans="1:2" x14ac:dyDescent="0.25">
      <c r="A405" t="s">
        <v>8676</v>
      </c>
      <c r="B405" t="s">
        <v>3379</v>
      </c>
    </row>
    <row r="406" spans="1:2" x14ac:dyDescent="0.25">
      <c r="A406" t="s">
        <v>8677</v>
      </c>
      <c r="B406" t="s">
        <v>3380</v>
      </c>
    </row>
    <row r="407" spans="1:2" x14ac:dyDescent="0.25">
      <c r="A407" t="s">
        <v>8678</v>
      </c>
      <c r="B407" t="s">
        <v>3381</v>
      </c>
    </row>
    <row r="408" spans="1:2" x14ac:dyDescent="0.25">
      <c r="A408" t="s">
        <v>8679</v>
      </c>
      <c r="B408" t="s">
        <v>3382</v>
      </c>
    </row>
    <row r="409" spans="1:2" x14ac:dyDescent="0.25">
      <c r="A409" t="s">
        <v>8680</v>
      </c>
      <c r="B409" t="s">
        <v>3383</v>
      </c>
    </row>
    <row r="410" spans="1:2" x14ac:dyDescent="0.25">
      <c r="A410" t="s">
        <v>8681</v>
      </c>
      <c r="B410" t="s">
        <v>3384</v>
      </c>
    </row>
    <row r="411" spans="1:2" x14ac:dyDescent="0.25">
      <c r="A411" t="s">
        <v>8682</v>
      </c>
      <c r="B411" t="s">
        <v>3385</v>
      </c>
    </row>
    <row r="412" spans="1:2" x14ac:dyDescent="0.25">
      <c r="A412" t="s">
        <v>8683</v>
      </c>
      <c r="B412" t="s">
        <v>3386</v>
      </c>
    </row>
    <row r="413" spans="1:2" x14ac:dyDescent="0.25">
      <c r="A413" t="s">
        <v>8684</v>
      </c>
      <c r="B413" t="s">
        <v>3387</v>
      </c>
    </row>
    <row r="414" spans="1:2" x14ac:dyDescent="0.25">
      <c r="A414" t="s">
        <v>8685</v>
      </c>
      <c r="B414" t="s">
        <v>3388</v>
      </c>
    </row>
    <row r="415" spans="1:2" x14ac:dyDescent="0.25">
      <c r="A415" t="s">
        <v>8686</v>
      </c>
      <c r="B415" t="s">
        <v>3389</v>
      </c>
    </row>
    <row r="416" spans="1:2" x14ac:dyDescent="0.25">
      <c r="A416" t="s">
        <v>8687</v>
      </c>
      <c r="B416" t="s">
        <v>3390</v>
      </c>
    </row>
    <row r="417" spans="1:2" x14ac:dyDescent="0.25">
      <c r="A417" t="s">
        <v>8688</v>
      </c>
      <c r="B417" t="s">
        <v>3391</v>
      </c>
    </row>
    <row r="418" spans="1:2" x14ac:dyDescent="0.25">
      <c r="A418" t="s">
        <v>8689</v>
      </c>
      <c r="B418" t="s">
        <v>3392</v>
      </c>
    </row>
    <row r="419" spans="1:2" x14ac:dyDescent="0.25">
      <c r="A419" t="s">
        <v>8690</v>
      </c>
      <c r="B419" t="s">
        <v>3393</v>
      </c>
    </row>
    <row r="420" spans="1:2" x14ac:dyDescent="0.25">
      <c r="A420" t="s">
        <v>8691</v>
      </c>
      <c r="B420" t="s">
        <v>3394</v>
      </c>
    </row>
    <row r="421" spans="1:2" x14ac:dyDescent="0.25">
      <c r="A421" t="s">
        <v>8692</v>
      </c>
      <c r="B421" t="s">
        <v>3395</v>
      </c>
    </row>
    <row r="422" spans="1:2" x14ac:dyDescent="0.25">
      <c r="A422" t="s">
        <v>8693</v>
      </c>
      <c r="B422" t="s">
        <v>3396</v>
      </c>
    </row>
    <row r="423" spans="1:2" x14ac:dyDescent="0.25">
      <c r="A423" t="s">
        <v>8694</v>
      </c>
      <c r="B423" t="s">
        <v>3397</v>
      </c>
    </row>
    <row r="424" spans="1:2" x14ac:dyDescent="0.25">
      <c r="A424" t="s">
        <v>8695</v>
      </c>
      <c r="B424" t="s">
        <v>3398</v>
      </c>
    </row>
    <row r="425" spans="1:2" x14ac:dyDescent="0.25">
      <c r="A425" t="s">
        <v>8696</v>
      </c>
      <c r="B425" t="s">
        <v>3399</v>
      </c>
    </row>
    <row r="426" spans="1:2" x14ac:dyDescent="0.25">
      <c r="A426" t="s">
        <v>8697</v>
      </c>
      <c r="B426" t="s">
        <v>3400</v>
      </c>
    </row>
    <row r="427" spans="1:2" x14ac:dyDescent="0.25">
      <c r="A427" t="s">
        <v>8698</v>
      </c>
      <c r="B427" t="s">
        <v>3401</v>
      </c>
    </row>
    <row r="428" spans="1:2" x14ac:dyDescent="0.25">
      <c r="A428" t="s">
        <v>8699</v>
      </c>
      <c r="B428" t="s">
        <v>3402</v>
      </c>
    </row>
    <row r="429" spans="1:2" x14ac:dyDescent="0.25">
      <c r="A429" t="s">
        <v>8700</v>
      </c>
      <c r="B429" t="s">
        <v>3403</v>
      </c>
    </row>
    <row r="430" spans="1:2" x14ac:dyDescent="0.25">
      <c r="A430" t="s">
        <v>8701</v>
      </c>
      <c r="B430" t="s">
        <v>8702</v>
      </c>
    </row>
    <row r="431" spans="1:2" x14ac:dyDescent="0.25">
      <c r="A431" t="s">
        <v>8703</v>
      </c>
      <c r="B431" t="s">
        <v>3404</v>
      </c>
    </row>
    <row r="432" spans="1:2" x14ac:dyDescent="0.25">
      <c r="A432" t="s">
        <v>8704</v>
      </c>
      <c r="B432" t="s">
        <v>3405</v>
      </c>
    </row>
    <row r="433" spans="1:2" x14ac:dyDescent="0.25">
      <c r="A433" t="s">
        <v>8705</v>
      </c>
      <c r="B433" t="s">
        <v>3406</v>
      </c>
    </row>
    <row r="434" spans="1:2" x14ac:dyDescent="0.25">
      <c r="A434" t="s">
        <v>8706</v>
      </c>
      <c r="B434" t="s">
        <v>3407</v>
      </c>
    </row>
    <row r="435" spans="1:2" x14ac:dyDescent="0.25">
      <c r="A435" t="s">
        <v>8707</v>
      </c>
      <c r="B435" t="s">
        <v>2661</v>
      </c>
    </row>
    <row r="436" spans="1:2" x14ac:dyDescent="0.25">
      <c r="A436" t="s">
        <v>8708</v>
      </c>
      <c r="B436" t="s">
        <v>3408</v>
      </c>
    </row>
    <row r="437" spans="1:2" x14ac:dyDescent="0.25">
      <c r="A437" t="s">
        <v>8709</v>
      </c>
      <c r="B437" t="s">
        <v>3409</v>
      </c>
    </row>
    <row r="438" spans="1:2" x14ac:dyDescent="0.25">
      <c r="A438" t="s">
        <v>8710</v>
      </c>
      <c r="B438" t="s">
        <v>3410</v>
      </c>
    </row>
    <row r="439" spans="1:2" x14ac:dyDescent="0.25">
      <c r="A439" t="s">
        <v>8711</v>
      </c>
      <c r="B439" t="s">
        <v>3411</v>
      </c>
    </row>
    <row r="440" spans="1:2" x14ac:dyDescent="0.25">
      <c r="A440" t="s">
        <v>8712</v>
      </c>
      <c r="B440" t="s">
        <v>3412</v>
      </c>
    </row>
    <row r="441" spans="1:2" x14ac:dyDescent="0.25">
      <c r="A441" t="s">
        <v>8713</v>
      </c>
      <c r="B441" t="s">
        <v>3413</v>
      </c>
    </row>
    <row r="442" spans="1:2" x14ac:dyDescent="0.25">
      <c r="A442" t="s">
        <v>8714</v>
      </c>
      <c r="B442" t="s">
        <v>3414</v>
      </c>
    </row>
    <row r="443" spans="1:2" x14ac:dyDescent="0.25">
      <c r="A443" t="s">
        <v>8715</v>
      </c>
      <c r="B443" t="s">
        <v>3415</v>
      </c>
    </row>
    <row r="444" spans="1:2" x14ac:dyDescent="0.25">
      <c r="A444" t="s">
        <v>8716</v>
      </c>
      <c r="B444" t="s">
        <v>3416</v>
      </c>
    </row>
    <row r="445" spans="1:2" x14ac:dyDescent="0.25">
      <c r="A445" t="s">
        <v>8717</v>
      </c>
      <c r="B445" t="s">
        <v>3417</v>
      </c>
    </row>
    <row r="446" spans="1:2" x14ac:dyDescent="0.25">
      <c r="A446" t="s">
        <v>8718</v>
      </c>
      <c r="B446" t="s">
        <v>3418</v>
      </c>
    </row>
    <row r="447" spans="1:2" x14ac:dyDescent="0.25">
      <c r="A447" t="s">
        <v>8719</v>
      </c>
      <c r="B447" t="s">
        <v>3419</v>
      </c>
    </row>
    <row r="448" spans="1:2" x14ac:dyDescent="0.25">
      <c r="A448" t="s">
        <v>8720</v>
      </c>
      <c r="B448" t="s">
        <v>3420</v>
      </c>
    </row>
    <row r="449" spans="1:2" x14ac:dyDescent="0.25">
      <c r="A449" t="s">
        <v>8721</v>
      </c>
      <c r="B449" t="s">
        <v>1483</v>
      </c>
    </row>
    <row r="450" spans="1:2" x14ac:dyDescent="0.25">
      <c r="A450" t="s">
        <v>8722</v>
      </c>
      <c r="B450" t="s">
        <v>3421</v>
      </c>
    </row>
    <row r="451" spans="1:2" x14ac:dyDescent="0.25">
      <c r="A451" t="s">
        <v>8723</v>
      </c>
      <c r="B451" t="s">
        <v>3422</v>
      </c>
    </row>
    <row r="452" spans="1:2" x14ac:dyDescent="0.25">
      <c r="A452" t="s">
        <v>8724</v>
      </c>
      <c r="B452" t="s">
        <v>3423</v>
      </c>
    </row>
    <row r="453" spans="1:2" x14ac:dyDescent="0.25">
      <c r="A453" t="s">
        <v>8725</v>
      </c>
      <c r="B453" t="s">
        <v>3424</v>
      </c>
    </row>
    <row r="454" spans="1:2" x14ac:dyDescent="0.25">
      <c r="A454" t="s">
        <v>8726</v>
      </c>
      <c r="B454" t="s">
        <v>3425</v>
      </c>
    </row>
    <row r="455" spans="1:2" x14ac:dyDescent="0.25">
      <c r="A455" t="s">
        <v>8727</v>
      </c>
      <c r="B455" t="s">
        <v>3426</v>
      </c>
    </row>
    <row r="456" spans="1:2" x14ac:dyDescent="0.25">
      <c r="A456" t="s">
        <v>8728</v>
      </c>
      <c r="B456" t="s">
        <v>3427</v>
      </c>
    </row>
    <row r="457" spans="1:2" x14ac:dyDescent="0.25">
      <c r="A457" t="s">
        <v>8729</v>
      </c>
      <c r="B457" t="s">
        <v>3428</v>
      </c>
    </row>
    <row r="458" spans="1:2" x14ac:dyDescent="0.25">
      <c r="A458" t="s">
        <v>8730</v>
      </c>
      <c r="B458" t="s">
        <v>3429</v>
      </c>
    </row>
    <row r="459" spans="1:2" x14ac:dyDescent="0.25">
      <c r="A459" t="s">
        <v>8731</v>
      </c>
      <c r="B459" t="s">
        <v>3349</v>
      </c>
    </row>
    <row r="460" spans="1:2" x14ac:dyDescent="0.25">
      <c r="A460" t="s">
        <v>8732</v>
      </c>
      <c r="B460" t="s">
        <v>3430</v>
      </c>
    </row>
    <row r="461" spans="1:2" x14ac:dyDescent="0.25">
      <c r="A461" t="s">
        <v>8733</v>
      </c>
      <c r="B461" t="s">
        <v>3431</v>
      </c>
    </row>
    <row r="462" spans="1:2" x14ac:dyDescent="0.25">
      <c r="A462" t="s">
        <v>8734</v>
      </c>
      <c r="B462" t="s">
        <v>3432</v>
      </c>
    </row>
    <row r="463" spans="1:2" x14ac:dyDescent="0.25">
      <c r="A463" t="s">
        <v>8735</v>
      </c>
      <c r="B463" t="s">
        <v>3433</v>
      </c>
    </row>
    <row r="464" spans="1:2" x14ac:dyDescent="0.25">
      <c r="A464" t="s">
        <v>8736</v>
      </c>
      <c r="B464" t="s">
        <v>3434</v>
      </c>
    </row>
    <row r="465" spans="1:2" x14ac:dyDescent="0.25">
      <c r="A465" t="s">
        <v>8737</v>
      </c>
      <c r="B465" t="s">
        <v>3435</v>
      </c>
    </row>
    <row r="466" spans="1:2" x14ac:dyDescent="0.25">
      <c r="A466" t="s">
        <v>8738</v>
      </c>
      <c r="B466" t="s">
        <v>3436</v>
      </c>
    </row>
    <row r="467" spans="1:2" x14ac:dyDescent="0.25">
      <c r="A467" t="s">
        <v>8739</v>
      </c>
      <c r="B467" t="s">
        <v>3437</v>
      </c>
    </row>
    <row r="468" spans="1:2" x14ac:dyDescent="0.25">
      <c r="A468" t="s">
        <v>8740</v>
      </c>
      <c r="B468" t="s">
        <v>3438</v>
      </c>
    </row>
    <row r="469" spans="1:2" x14ac:dyDescent="0.25">
      <c r="A469" t="s">
        <v>8741</v>
      </c>
      <c r="B469" t="s">
        <v>3439</v>
      </c>
    </row>
    <row r="470" spans="1:2" x14ac:dyDescent="0.25">
      <c r="A470" t="s">
        <v>8742</v>
      </c>
      <c r="B470" t="s">
        <v>3440</v>
      </c>
    </row>
    <row r="471" spans="1:2" x14ac:dyDescent="0.25">
      <c r="A471" t="s">
        <v>8743</v>
      </c>
      <c r="B471" t="s">
        <v>3441</v>
      </c>
    </row>
    <row r="472" spans="1:2" x14ac:dyDescent="0.25">
      <c r="A472" t="s">
        <v>8744</v>
      </c>
      <c r="B472" t="s">
        <v>3442</v>
      </c>
    </row>
    <row r="473" spans="1:2" x14ac:dyDescent="0.25">
      <c r="A473" t="s">
        <v>8745</v>
      </c>
      <c r="B473" t="s">
        <v>3443</v>
      </c>
    </row>
    <row r="474" spans="1:2" x14ac:dyDescent="0.25">
      <c r="A474" t="s">
        <v>8746</v>
      </c>
      <c r="B474" t="s">
        <v>3444</v>
      </c>
    </row>
    <row r="475" spans="1:2" x14ac:dyDescent="0.25">
      <c r="A475" t="s">
        <v>8747</v>
      </c>
      <c r="B475" t="s">
        <v>3445</v>
      </c>
    </row>
    <row r="476" spans="1:2" x14ac:dyDescent="0.25">
      <c r="A476" t="s">
        <v>8748</v>
      </c>
      <c r="B476" t="s">
        <v>3446</v>
      </c>
    </row>
    <row r="477" spans="1:2" x14ac:dyDescent="0.25">
      <c r="A477" t="s">
        <v>8749</v>
      </c>
      <c r="B477" t="s">
        <v>3447</v>
      </c>
    </row>
    <row r="478" spans="1:2" x14ac:dyDescent="0.25">
      <c r="A478" t="s">
        <v>8750</v>
      </c>
      <c r="B478" t="s">
        <v>3448</v>
      </c>
    </row>
    <row r="479" spans="1:2" x14ac:dyDescent="0.25">
      <c r="A479" t="s">
        <v>8751</v>
      </c>
      <c r="B479" t="s">
        <v>3449</v>
      </c>
    </row>
    <row r="480" spans="1:2" x14ac:dyDescent="0.25">
      <c r="A480" t="s">
        <v>8752</v>
      </c>
      <c r="B480" t="s">
        <v>3450</v>
      </c>
    </row>
    <row r="481" spans="1:2" x14ac:dyDescent="0.25">
      <c r="A481" t="s">
        <v>8753</v>
      </c>
      <c r="B481" t="s">
        <v>3451</v>
      </c>
    </row>
    <row r="482" spans="1:2" x14ac:dyDescent="0.25">
      <c r="A482" t="s">
        <v>8754</v>
      </c>
      <c r="B482" t="s">
        <v>1539</v>
      </c>
    </row>
    <row r="483" spans="1:2" x14ac:dyDescent="0.25">
      <c r="A483" t="s">
        <v>8755</v>
      </c>
      <c r="B483" t="s">
        <v>3452</v>
      </c>
    </row>
    <row r="484" spans="1:2" x14ac:dyDescent="0.25">
      <c r="A484" t="s">
        <v>8756</v>
      </c>
      <c r="B484" t="s">
        <v>3453</v>
      </c>
    </row>
    <row r="485" spans="1:2" x14ac:dyDescent="0.25">
      <c r="A485" t="s">
        <v>8757</v>
      </c>
      <c r="B485" t="s">
        <v>3454</v>
      </c>
    </row>
    <row r="486" spans="1:2" x14ac:dyDescent="0.25">
      <c r="A486" t="s">
        <v>8758</v>
      </c>
      <c r="B486" t="s">
        <v>2458</v>
      </c>
    </row>
    <row r="487" spans="1:2" x14ac:dyDescent="0.25">
      <c r="A487" t="s">
        <v>8759</v>
      </c>
      <c r="B487" t="s">
        <v>3455</v>
      </c>
    </row>
    <row r="488" spans="1:2" x14ac:dyDescent="0.25">
      <c r="A488" t="s">
        <v>8760</v>
      </c>
      <c r="B488" t="s">
        <v>3456</v>
      </c>
    </row>
    <row r="489" spans="1:2" x14ac:dyDescent="0.25">
      <c r="A489" t="s">
        <v>8761</v>
      </c>
      <c r="B489" t="s">
        <v>3457</v>
      </c>
    </row>
    <row r="490" spans="1:2" x14ac:dyDescent="0.25">
      <c r="A490" t="s">
        <v>8762</v>
      </c>
      <c r="B490" t="s">
        <v>3458</v>
      </c>
    </row>
    <row r="491" spans="1:2" x14ac:dyDescent="0.25">
      <c r="A491" t="s">
        <v>8763</v>
      </c>
      <c r="B491" t="s">
        <v>3459</v>
      </c>
    </row>
    <row r="492" spans="1:2" x14ac:dyDescent="0.25">
      <c r="A492" t="s">
        <v>8764</v>
      </c>
      <c r="B492" t="s">
        <v>3460</v>
      </c>
    </row>
    <row r="493" spans="1:2" x14ac:dyDescent="0.25">
      <c r="A493" t="s">
        <v>8765</v>
      </c>
      <c r="B493" t="s">
        <v>3461</v>
      </c>
    </row>
    <row r="494" spans="1:2" x14ac:dyDescent="0.25">
      <c r="A494" t="s">
        <v>8766</v>
      </c>
      <c r="B494" t="s">
        <v>3462</v>
      </c>
    </row>
    <row r="495" spans="1:2" x14ac:dyDescent="0.25">
      <c r="A495" t="s">
        <v>8767</v>
      </c>
      <c r="B495" t="s">
        <v>3463</v>
      </c>
    </row>
    <row r="496" spans="1:2" x14ac:dyDescent="0.25">
      <c r="A496" t="s">
        <v>8768</v>
      </c>
      <c r="B496" t="s">
        <v>3464</v>
      </c>
    </row>
    <row r="497" spans="1:2" x14ac:dyDescent="0.25">
      <c r="A497" t="s">
        <v>8769</v>
      </c>
      <c r="B497" t="s">
        <v>3465</v>
      </c>
    </row>
    <row r="498" spans="1:2" x14ac:dyDescent="0.25">
      <c r="A498" t="s">
        <v>8770</v>
      </c>
      <c r="B498" t="s">
        <v>3466</v>
      </c>
    </row>
    <row r="499" spans="1:2" x14ac:dyDescent="0.25">
      <c r="A499" t="s">
        <v>8771</v>
      </c>
      <c r="B499" t="s">
        <v>3467</v>
      </c>
    </row>
    <row r="500" spans="1:2" x14ac:dyDescent="0.25">
      <c r="A500" t="s">
        <v>8772</v>
      </c>
      <c r="B500" t="s">
        <v>3468</v>
      </c>
    </row>
    <row r="501" spans="1:2" x14ac:dyDescent="0.25">
      <c r="A501" t="s">
        <v>8773</v>
      </c>
      <c r="B501" t="s">
        <v>3469</v>
      </c>
    </row>
    <row r="502" spans="1:2" x14ac:dyDescent="0.25">
      <c r="A502" t="s">
        <v>8774</v>
      </c>
      <c r="B502" t="s">
        <v>3470</v>
      </c>
    </row>
    <row r="503" spans="1:2" x14ac:dyDescent="0.25">
      <c r="A503" t="s">
        <v>8775</v>
      </c>
      <c r="B503" t="s">
        <v>5001</v>
      </c>
    </row>
    <row r="504" spans="1:2" x14ac:dyDescent="0.25">
      <c r="A504" t="s">
        <v>8776</v>
      </c>
      <c r="B504" t="s">
        <v>3471</v>
      </c>
    </row>
    <row r="505" spans="1:2" x14ac:dyDescent="0.25">
      <c r="A505" t="s">
        <v>8777</v>
      </c>
      <c r="B505" t="s">
        <v>3472</v>
      </c>
    </row>
    <row r="506" spans="1:2" x14ac:dyDescent="0.25">
      <c r="A506" t="s">
        <v>8778</v>
      </c>
      <c r="B506" t="s">
        <v>3473</v>
      </c>
    </row>
    <row r="507" spans="1:2" x14ac:dyDescent="0.25">
      <c r="A507" t="s">
        <v>8779</v>
      </c>
      <c r="B507" t="s">
        <v>3474</v>
      </c>
    </row>
  </sheetData>
  <autoFilter ref="A3:B504" xr:uid="{20A60A12-FBEA-4235-AC76-16170550E351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BB489-7D7D-4CCF-AC10-A8D0230ED1D4}">
  <dimension ref="A1:B49"/>
  <sheetViews>
    <sheetView workbookViewId="0">
      <pane ySplit="3" topLeftCell="A19" activePane="bottomLeft" state="frozen"/>
      <selection pane="bottomLeft" activeCell="A4" sqref="A4:B49"/>
    </sheetView>
  </sheetViews>
  <sheetFormatPr defaultRowHeight="15" x14ac:dyDescent="0.25"/>
  <cols>
    <col min="1" max="1" width="15.140625" customWidth="1"/>
    <col min="2" max="2" width="30.7109375" customWidth="1"/>
  </cols>
  <sheetData>
    <row r="1" spans="1:2" x14ac:dyDescent="0.25">
      <c r="A1" s="2" t="s">
        <v>5036</v>
      </c>
    </row>
    <row r="3" spans="1:2" x14ac:dyDescent="0.25">
      <c r="A3" s="3" t="s">
        <v>4874</v>
      </c>
      <c r="B3" s="3" t="s">
        <v>0</v>
      </c>
    </row>
    <row r="4" spans="1:2" x14ac:dyDescent="0.25">
      <c r="A4" t="str">
        <f>"00"</f>
        <v>00</v>
      </c>
      <c r="B4" t="s">
        <v>2983</v>
      </c>
    </row>
    <row r="5" spans="1:2" x14ac:dyDescent="0.25">
      <c r="A5" t="str">
        <f>"01"</f>
        <v>01</v>
      </c>
      <c r="B5" t="s">
        <v>3475</v>
      </c>
    </row>
    <row r="6" spans="1:2" x14ac:dyDescent="0.25">
      <c r="A6" t="str">
        <f>"02"</f>
        <v>02</v>
      </c>
      <c r="B6" t="s">
        <v>3476</v>
      </c>
    </row>
    <row r="7" spans="1:2" x14ac:dyDescent="0.25">
      <c r="A7" t="str">
        <f>"03"</f>
        <v>03</v>
      </c>
      <c r="B7" t="s">
        <v>3020</v>
      </c>
    </row>
    <row r="8" spans="1:2" x14ac:dyDescent="0.25">
      <c r="A8" t="str">
        <f>"04"</f>
        <v>04</v>
      </c>
      <c r="B8" t="s">
        <v>3477</v>
      </c>
    </row>
    <row r="9" spans="1:2" x14ac:dyDescent="0.25">
      <c r="A9" t="str">
        <f>"05"</f>
        <v>05</v>
      </c>
      <c r="B9" t="s">
        <v>3478</v>
      </c>
    </row>
    <row r="10" spans="1:2" x14ac:dyDescent="0.25">
      <c r="A10" t="str">
        <f>"06"</f>
        <v>06</v>
      </c>
      <c r="B10" t="s">
        <v>3479</v>
      </c>
    </row>
    <row r="11" spans="1:2" x14ac:dyDescent="0.25">
      <c r="A11" t="str">
        <f>"07"</f>
        <v>07</v>
      </c>
      <c r="B11" t="s">
        <v>3480</v>
      </c>
    </row>
    <row r="12" spans="1:2" x14ac:dyDescent="0.25">
      <c r="A12" t="str">
        <f>"08"</f>
        <v>08</v>
      </c>
      <c r="B12" t="s">
        <v>3481</v>
      </c>
    </row>
    <row r="13" spans="1:2" x14ac:dyDescent="0.25">
      <c r="A13" t="str">
        <f>"09"</f>
        <v>09</v>
      </c>
      <c r="B13" t="s">
        <v>3482</v>
      </c>
    </row>
    <row r="14" spans="1:2" x14ac:dyDescent="0.25">
      <c r="A14" t="str">
        <f>"10"</f>
        <v>10</v>
      </c>
      <c r="B14" t="s">
        <v>3483</v>
      </c>
    </row>
    <row r="15" spans="1:2" x14ac:dyDescent="0.25">
      <c r="A15" t="str">
        <f>"11"</f>
        <v>11</v>
      </c>
      <c r="B15" t="s">
        <v>3484</v>
      </c>
    </row>
    <row r="16" spans="1:2" x14ac:dyDescent="0.25">
      <c r="A16" t="str">
        <f>"12"</f>
        <v>12</v>
      </c>
      <c r="B16" t="s">
        <v>3485</v>
      </c>
    </row>
    <row r="17" spans="1:2" x14ac:dyDescent="0.25">
      <c r="A17" t="str">
        <f>"13"</f>
        <v>13</v>
      </c>
      <c r="B17" t="s">
        <v>3486</v>
      </c>
    </row>
    <row r="18" spans="1:2" x14ac:dyDescent="0.25">
      <c r="A18" t="str">
        <f>"14"</f>
        <v>14</v>
      </c>
      <c r="B18" t="s">
        <v>3487</v>
      </c>
    </row>
    <row r="19" spans="1:2" x14ac:dyDescent="0.25">
      <c r="A19" t="str">
        <f>"15"</f>
        <v>15</v>
      </c>
      <c r="B19" t="s">
        <v>3488</v>
      </c>
    </row>
    <row r="20" spans="1:2" x14ac:dyDescent="0.25">
      <c r="A20" t="str">
        <f>"16"</f>
        <v>16</v>
      </c>
      <c r="B20" t="s">
        <v>3489</v>
      </c>
    </row>
    <row r="21" spans="1:2" x14ac:dyDescent="0.25">
      <c r="A21" t="str">
        <f>"17"</f>
        <v>17</v>
      </c>
      <c r="B21" t="s">
        <v>3490</v>
      </c>
    </row>
    <row r="22" spans="1:2" x14ac:dyDescent="0.25">
      <c r="A22" t="str">
        <f>"18"</f>
        <v>18</v>
      </c>
      <c r="B22" t="s">
        <v>3491</v>
      </c>
    </row>
    <row r="23" spans="1:2" x14ac:dyDescent="0.25">
      <c r="A23" t="str">
        <f>"19"</f>
        <v>19</v>
      </c>
      <c r="B23" t="s">
        <v>2763</v>
      </c>
    </row>
    <row r="24" spans="1:2" x14ac:dyDescent="0.25">
      <c r="A24" t="str">
        <f>"20"</f>
        <v>20</v>
      </c>
      <c r="B24" t="s">
        <v>3492</v>
      </c>
    </row>
    <row r="25" spans="1:2" x14ac:dyDescent="0.25">
      <c r="A25" t="str">
        <f>"21"</f>
        <v>21</v>
      </c>
      <c r="B25" t="s">
        <v>3493</v>
      </c>
    </row>
    <row r="26" spans="1:2" x14ac:dyDescent="0.25">
      <c r="A26" t="str">
        <f>"22"</f>
        <v>22</v>
      </c>
      <c r="B26" t="s">
        <v>3494</v>
      </c>
    </row>
    <row r="27" spans="1:2" x14ac:dyDescent="0.25">
      <c r="A27" t="str">
        <f>"30"</f>
        <v>30</v>
      </c>
      <c r="B27" t="s">
        <v>3495</v>
      </c>
    </row>
    <row r="28" spans="1:2" x14ac:dyDescent="0.25">
      <c r="A28" t="str">
        <f>"49"</f>
        <v>49</v>
      </c>
      <c r="B28" t="s">
        <v>3496</v>
      </c>
    </row>
    <row r="29" spans="1:2" x14ac:dyDescent="0.25">
      <c r="A29" t="str">
        <f>"59"</f>
        <v>59</v>
      </c>
      <c r="B29" t="s">
        <v>3402</v>
      </c>
    </row>
    <row r="30" spans="1:2" x14ac:dyDescent="0.25">
      <c r="A30" t="str">
        <f>"60"</f>
        <v>60</v>
      </c>
      <c r="B30" t="s">
        <v>3497</v>
      </c>
    </row>
    <row r="31" spans="1:2" x14ac:dyDescent="0.25">
      <c r="A31" t="str">
        <f>"61"</f>
        <v>61</v>
      </c>
      <c r="B31" t="s">
        <v>3498</v>
      </c>
    </row>
    <row r="32" spans="1:2" x14ac:dyDescent="0.25">
      <c r="A32" t="str">
        <f>"62"</f>
        <v>62</v>
      </c>
      <c r="B32" t="s">
        <v>3413</v>
      </c>
    </row>
    <row r="33" spans="1:2" x14ac:dyDescent="0.25">
      <c r="A33" t="str">
        <f>"63"</f>
        <v>63</v>
      </c>
      <c r="B33" t="s">
        <v>3499</v>
      </c>
    </row>
    <row r="34" spans="1:2" x14ac:dyDescent="0.25">
      <c r="A34" t="str">
        <f>"64"</f>
        <v>64</v>
      </c>
      <c r="B34" t="s">
        <v>3500</v>
      </c>
    </row>
    <row r="35" spans="1:2" x14ac:dyDescent="0.25">
      <c r="A35" t="str">
        <f>"65"</f>
        <v>65</v>
      </c>
      <c r="B35" t="s">
        <v>3501</v>
      </c>
    </row>
    <row r="36" spans="1:2" x14ac:dyDescent="0.25">
      <c r="A36" t="str">
        <f>"66"</f>
        <v>66</v>
      </c>
      <c r="B36" t="s">
        <v>3433</v>
      </c>
    </row>
    <row r="37" spans="1:2" x14ac:dyDescent="0.25">
      <c r="A37" t="str">
        <f>"67"</f>
        <v>67</v>
      </c>
      <c r="B37" t="s">
        <v>3502</v>
      </c>
    </row>
    <row r="38" spans="1:2" x14ac:dyDescent="0.25">
      <c r="A38" t="str">
        <f>"68"</f>
        <v>68</v>
      </c>
      <c r="B38" t="s">
        <v>3503</v>
      </c>
    </row>
    <row r="39" spans="1:2" x14ac:dyDescent="0.25">
      <c r="A39" t="str">
        <f>"69"</f>
        <v>69</v>
      </c>
      <c r="B39" t="s">
        <v>3504</v>
      </c>
    </row>
    <row r="40" spans="1:2" x14ac:dyDescent="0.25">
      <c r="A40" t="str">
        <f>"70"</f>
        <v>70</v>
      </c>
      <c r="B40" t="s">
        <v>3505</v>
      </c>
    </row>
    <row r="41" spans="1:2" x14ac:dyDescent="0.25">
      <c r="A41" t="str">
        <f>"71"</f>
        <v>71</v>
      </c>
      <c r="B41" t="s">
        <v>3456</v>
      </c>
    </row>
    <row r="42" spans="1:2" x14ac:dyDescent="0.25">
      <c r="A42" t="str">
        <f>"72"</f>
        <v>72</v>
      </c>
      <c r="B42" t="s">
        <v>3506</v>
      </c>
    </row>
    <row r="43" spans="1:2" x14ac:dyDescent="0.25">
      <c r="A43" t="str">
        <f>"73"</f>
        <v>73</v>
      </c>
      <c r="B43" t="s">
        <v>3507</v>
      </c>
    </row>
    <row r="44" spans="1:2" x14ac:dyDescent="0.25">
      <c r="A44" t="str">
        <f>"79"</f>
        <v>79</v>
      </c>
      <c r="B44" t="s">
        <v>3508</v>
      </c>
    </row>
    <row r="45" spans="1:2" x14ac:dyDescent="0.25">
      <c r="A45" t="str">
        <f>"90"</f>
        <v>90</v>
      </c>
      <c r="B45" t="s">
        <v>3467</v>
      </c>
    </row>
    <row r="46" spans="1:2" x14ac:dyDescent="0.25">
      <c r="A46" t="str">
        <f>"91"</f>
        <v>91</v>
      </c>
      <c r="B46" t="s">
        <v>3471</v>
      </c>
    </row>
    <row r="47" spans="1:2" x14ac:dyDescent="0.25">
      <c r="A47" t="str">
        <f>"92"</f>
        <v>92</v>
      </c>
      <c r="B47" t="s">
        <v>3472</v>
      </c>
    </row>
    <row r="48" spans="1:2" x14ac:dyDescent="0.25">
      <c r="A48" t="str">
        <f>"93"</f>
        <v>93</v>
      </c>
      <c r="B48" t="s">
        <v>3473</v>
      </c>
    </row>
    <row r="49" spans="1:2" x14ac:dyDescent="0.25">
      <c r="A49" t="str">
        <f>"94"</f>
        <v>94</v>
      </c>
      <c r="B49" t="s">
        <v>3474</v>
      </c>
    </row>
  </sheetData>
  <autoFilter ref="A3:B49" xr:uid="{532BB489-7D7D-4CCF-AC10-A8D0230ED1D4}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0B65-81B2-4EA8-AEDB-E621DEFDB5BC}">
  <sheetPr>
    <tabColor rgb="FFFFFF00"/>
  </sheetPr>
  <dimension ref="A1:B568"/>
  <sheetViews>
    <sheetView workbookViewId="0">
      <pane ySplit="3" topLeftCell="A536" activePane="bottomLeft" state="frozen"/>
      <selection pane="bottomLeft" activeCell="A4" sqref="A4:B568"/>
    </sheetView>
  </sheetViews>
  <sheetFormatPr defaultRowHeight="15" x14ac:dyDescent="0.25"/>
  <cols>
    <col min="1" max="1" width="16.140625" customWidth="1"/>
    <col min="2" max="2" width="30.7109375" customWidth="1"/>
  </cols>
  <sheetData>
    <row r="1" spans="1:2" x14ac:dyDescent="0.25">
      <c r="A1" s="2" t="s">
        <v>5036</v>
      </c>
    </row>
    <row r="3" spans="1:2" x14ac:dyDescent="0.25">
      <c r="A3" s="3" t="s">
        <v>4875</v>
      </c>
      <c r="B3" s="3" t="s">
        <v>0</v>
      </c>
    </row>
    <row r="4" spans="1:2" x14ac:dyDescent="0.25">
      <c r="A4" t="str">
        <f>"00000"</f>
        <v>00000</v>
      </c>
      <c r="B4" t="s">
        <v>3509</v>
      </c>
    </row>
    <row r="5" spans="1:2" x14ac:dyDescent="0.25">
      <c r="A5" t="str">
        <f>"10000"</f>
        <v>10000</v>
      </c>
      <c r="B5" t="s">
        <v>3510</v>
      </c>
    </row>
    <row r="6" spans="1:2" x14ac:dyDescent="0.25">
      <c r="A6" t="str">
        <f>"11100"</f>
        <v>11100</v>
      </c>
      <c r="B6" t="s">
        <v>3511</v>
      </c>
    </row>
    <row r="7" spans="1:2" x14ac:dyDescent="0.25">
      <c r="A7" t="str">
        <f>"11200"</f>
        <v>11200</v>
      </c>
      <c r="B7" t="s">
        <v>2343</v>
      </c>
    </row>
    <row r="8" spans="1:2" x14ac:dyDescent="0.25">
      <c r="A8" t="str">
        <f>"11250"</f>
        <v>11250</v>
      </c>
      <c r="B8" t="s">
        <v>3512</v>
      </c>
    </row>
    <row r="9" spans="1:2" x14ac:dyDescent="0.25">
      <c r="A9" t="str">
        <f>"11300"</f>
        <v>11300</v>
      </c>
      <c r="B9" t="s">
        <v>3513</v>
      </c>
    </row>
    <row r="10" spans="1:2" x14ac:dyDescent="0.25">
      <c r="A10" t="str">
        <f>"11400"</f>
        <v>11400</v>
      </c>
      <c r="B10" t="s">
        <v>3514</v>
      </c>
    </row>
    <row r="11" spans="1:2" x14ac:dyDescent="0.25">
      <c r="A11" t="str">
        <f>"11500"</f>
        <v>11500</v>
      </c>
      <c r="B11" t="s">
        <v>3515</v>
      </c>
    </row>
    <row r="12" spans="1:2" x14ac:dyDescent="0.25">
      <c r="A12" t="str">
        <f>"11501"</f>
        <v>11501</v>
      </c>
      <c r="B12" t="s">
        <v>3516</v>
      </c>
    </row>
    <row r="13" spans="1:2" x14ac:dyDescent="0.25">
      <c r="A13" t="str">
        <f>"11600"</f>
        <v>11600</v>
      </c>
      <c r="B13" t="s">
        <v>3517</v>
      </c>
    </row>
    <row r="14" spans="1:2" x14ac:dyDescent="0.25">
      <c r="A14" t="str">
        <f>"14120"</f>
        <v>14120</v>
      </c>
      <c r="B14" t="s">
        <v>3505</v>
      </c>
    </row>
    <row r="15" spans="1:2" x14ac:dyDescent="0.25">
      <c r="A15" t="str">
        <f>"14121"</f>
        <v>14121</v>
      </c>
      <c r="B15" t="s">
        <v>3518</v>
      </c>
    </row>
    <row r="16" spans="1:2" x14ac:dyDescent="0.25">
      <c r="A16" t="str">
        <f>"14123"</f>
        <v>14123</v>
      </c>
      <c r="B16" t="s">
        <v>3519</v>
      </c>
    </row>
    <row r="17" spans="1:2" x14ac:dyDescent="0.25">
      <c r="A17" t="str">
        <f>"14124"</f>
        <v>14124</v>
      </c>
      <c r="B17" t="s">
        <v>3520</v>
      </c>
    </row>
    <row r="18" spans="1:2" x14ac:dyDescent="0.25">
      <c r="A18" t="str">
        <f>"14125"</f>
        <v>14125</v>
      </c>
      <c r="B18" t="s">
        <v>3521</v>
      </c>
    </row>
    <row r="19" spans="1:2" x14ac:dyDescent="0.25">
      <c r="A19" t="str">
        <f>"14128"</f>
        <v>14128</v>
      </c>
      <c r="B19" t="s">
        <v>3522</v>
      </c>
    </row>
    <row r="20" spans="1:2" x14ac:dyDescent="0.25">
      <c r="A20" t="str">
        <f>"14129"</f>
        <v>14129</v>
      </c>
      <c r="B20" t="s">
        <v>3523</v>
      </c>
    </row>
    <row r="21" spans="1:2" x14ac:dyDescent="0.25">
      <c r="A21" t="str">
        <f>"14140"</f>
        <v>14140</v>
      </c>
      <c r="B21" t="s">
        <v>3524</v>
      </c>
    </row>
    <row r="22" spans="1:2" x14ac:dyDescent="0.25">
      <c r="A22" t="str">
        <f>"14141"</f>
        <v>14141</v>
      </c>
      <c r="B22" t="s">
        <v>3525</v>
      </c>
    </row>
    <row r="23" spans="1:2" x14ac:dyDescent="0.25">
      <c r="A23" t="str">
        <f>"14142"</f>
        <v>14142</v>
      </c>
      <c r="B23" t="s">
        <v>3526</v>
      </c>
    </row>
    <row r="24" spans="1:2" x14ac:dyDescent="0.25">
      <c r="A24" t="str">
        <f>"14145"</f>
        <v>14145</v>
      </c>
      <c r="B24" t="s">
        <v>3527</v>
      </c>
    </row>
    <row r="25" spans="1:2" x14ac:dyDescent="0.25">
      <c r="A25" t="str">
        <f>"14160"</f>
        <v>14160</v>
      </c>
      <c r="B25" t="s">
        <v>3528</v>
      </c>
    </row>
    <row r="26" spans="1:2" x14ac:dyDescent="0.25">
      <c r="A26" t="str">
        <f>"14161"</f>
        <v>14161</v>
      </c>
      <c r="B26" t="s">
        <v>3529</v>
      </c>
    </row>
    <row r="27" spans="1:2" x14ac:dyDescent="0.25">
      <c r="A27" t="str">
        <f>"14162"</f>
        <v>14162</v>
      </c>
      <c r="B27" t="s">
        <v>3530</v>
      </c>
    </row>
    <row r="28" spans="1:2" x14ac:dyDescent="0.25">
      <c r="A28" t="str">
        <f>"14163"</f>
        <v>14163</v>
      </c>
      <c r="B28" t="s">
        <v>3531</v>
      </c>
    </row>
    <row r="29" spans="1:2" x14ac:dyDescent="0.25">
      <c r="A29" t="str">
        <f>"14164"</f>
        <v>14164</v>
      </c>
      <c r="B29" t="s">
        <v>3532</v>
      </c>
    </row>
    <row r="30" spans="1:2" x14ac:dyDescent="0.25">
      <c r="A30" t="str">
        <f>"15051"</f>
        <v>15051</v>
      </c>
      <c r="B30" t="s">
        <v>3533</v>
      </c>
    </row>
    <row r="31" spans="1:2" x14ac:dyDescent="0.25">
      <c r="A31" t="str">
        <f>"15052"</f>
        <v>15052</v>
      </c>
      <c r="B31" t="s">
        <v>1486</v>
      </c>
    </row>
    <row r="32" spans="1:2" x14ac:dyDescent="0.25">
      <c r="A32" t="str">
        <f>"15053"</f>
        <v>15053</v>
      </c>
      <c r="B32" t="s">
        <v>3534</v>
      </c>
    </row>
    <row r="33" spans="1:2" x14ac:dyDescent="0.25">
      <c r="A33" t="str">
        <f>"15054"</f>
        <v>15054</v>
      </c>
      <c r="B33" t="s">
        <v>3535</v>
      </c>
    </row>
    <row r="34" spans="1:2" x14ac:dyDescent="0.25">
      <c r="A34" t="str">
        <f>"15055"</f>
        <v>15055</v>
      </c>
      <c r="B34" t="s">
        <v>3536</v>
      </c>
    </row>
    <row r="35" spans="1:2" x14ac:dyDescent="0.25">
      <c r="A35" t="str">
        <f>"15056"</f>
        <v>15056</v>
      </c>
      <c r="B35" t="s">
        <v>3537</v>
      </c>
    </row>
    <row r="36" spans="1:2" x14ac:dyDescent="0.25">
      <c r="A36" t="str">
        <f>"15105"</f>
        <v>15105</v>
      </c>
      <c r="B36" t="s">
        <v>3538</v>
      </c>
    </row>
    <row r="37" spans="1:2" x14ac:dyDescent="0.25">
      <c r="A37" t="str">
        <f>"15110"</f>
        <v>15110</v>
      </c>
      <c r="B37" t="s">
        <v>3539</v>
      </c>
    </row>
    <row r="38" spans="1:2" x14ac:dyDescent="0.25">
      <c r="A38" t="str">
        <f>"15115"</f>
        <v>15115</v>
      </c>
      <c r="B38" t="s">
        <v>3033</v>
      </c>
    </row>
    <row r="39" spans="1:2" x14ac:dyDescent="0.25">
      <c r="A39" t="str">
        <f>"15120"</f>
        <v>15120</v>
      </c>
      <c r="B39" t="s">
        <v>3540</v>
      </c>
    </row>
    <row r="40" spans="1:2" x14ac:dyDescent="0.25">
      <c r="A40" t="str">
        <f>"15125"</f>
        <v>15125</v>
      </c>
      <c r="B40" t="s">
        <v>3541</v>
      </c>
    </row>
    <row r="41" spans="1:2" x14ac:dyDescent="0.25">
      <c r="A41" t="str">
        <f>"15129"</f>
        <v>15129</v>
      </c>
      <c r="B41" t="s">
        <v>3542</v>
      </c>
    </row>
    <row r="42" spans="1:2" x14ac:dyDescent="0.25">
      <c r="A42" t="str">
        <f>"15130"</f>
        <v>15130</v>
      </c>
      <c r="B42" t="s">
        <v>3543</v>
      </c>
    </row>
    <row r="43" spans="1:2" x14ac:dyDescent="0.25">
      <c r="A43" t="str">
        <f>"15135"</f>
        <v>15135</v>
      </c>
      <c r="B43" t="s">
        <v>2455</v>
      </c>
    </row>
    <row r="44" spans="1:2" x14ac:dyDescent="0.25">
      <c r="A44" t="str">
        <f>"15140"</f>
        <v>15140</v>
      </c>
      <c r="B44" t="s">
        <v>3544</v>
      </c>
    </row>
    <row r="45" spans="1:2" x14ac:dyDescent="0.25">
      <c r="A45" t="str">
        <f>"15145"</f>
        <v>15145</v>
      </c>
      <c r="B45" t="s">
        <v>3545</v>
      </c>
    </row>
    <row r="46" spans="1:2" x14ac:dyDescent="0.25">
      <c r="A46" t="str">
        <f>"15150"</f>
        <v>15150</v>
      </c>
      <c r="B46" t="s">
        <v>3546</v>
      </c>
    </row>
    <row r="47" spans="1:2" x14ac:dyDescent="0.25">
      <c r="A47" t="str">
        <f>"15155"</f>
        <v>15155</v>
      </c>
      <c r="B47" t="s">
        <v>3547</v>
      </c>
    </row>
    <row r="48" spans="1:2" x14ac:dyDescent="0.25">
      <c r="A48" t="str">
        <f>"15160"</f>
        <v>15160</v>
      </c>
      <c r="B48" t="s">
        <v>3548</v>
      </c>
    </row>
    <row r="49" spans="1:2" x14ac:dyDescent="0.25">
      <c r="A49" t="str">
        <f>"15161"</f>
        <v>15161</v>
      </c>
      <c r="B49" t="s">
        <v>3549</v>
      </c>
    </row>
    <row r="50" spans="1:2" x14ac:dyDescent="0.25">
      <c r="A50" t="str">
        <f>"15165"</f>
        <v>15165</v>
      </c>
      <c r="B50" t="s">
        <v>3550</v>
      </c>
    </row>
    <row r="51" spans="1:2" x14ac:dyDescent="0.25">
      <c r="A51" t="str">
        <f>"15170"</f>
        <v>15170</v>
      </c>
      <c r="B51" t="s">
        <v>3551</v>
      </c>
    </row>
    <row r="52" spans="1:2" x14ac:dyDescent="0.25">
      <c r="A52" t="str">
        <f>"15175"</f>
        <v>15175</v>
      </c>
      <c r="B52" t="s">
        <v>3552</v>
      </c>
    </row>
    <row r="53" spans="1:2" x14ac:dyDescent="0.25">
      <c r="A53" t="str">
        <f>"15180"</f>
        <v>15180</v>
      </c>
      <c r="B53" t="s">
        <v>3553</v>
      </c>
    </row>
    <row r="54" spans="1:2" x14ac:dyDescent="0.25">
      <c r="A54" t="str">
        <f>"15185"</f>
        <v>15185</v>
      </c>
      <c r="B54" t="s">
        <v>3554</v>
      </c>
    </row>
    <row r="55" spans="1:2" x14ac:dyDescent="0.25">
      <c r="A55" t="str">
        <f>"15205"</f>
        <v>15205</v>
      </c>
      <c r="B55" t="s">
        <v>3555</v>
      </c>
    </row>
    <row r="56" spans="1:2" x14ac:dyDescent="0.25">
      <c r="A56" t="str">
        <f>"15305"</f>
        <v>15305</v>
      </c>
      <c r="B56" t="s">
        <v>3556</v>
      </c>
    </row>
    <row r="57" spans="1:2" x14ac:dyDescent="0.25">
      <c r="A57" t="str">
        <f>"15310"</f>
        <v>15310</v>
      </c>
      <c r="B57" t="s">
        <v>3557</v>
      </c>
    </row>
    <row r="58" spans="1:2" x14ac:dyDescent="0.25">
      <c r="A58" t="str">
        <f>"15320"</f>
        <v>15320</v>
      </c>
      <c r="B58" t="s">
        <v>3558</v>
      </c>
    </row>
    <row r="59" spans="1:2" x14ac:dyDescent="0.25">
      <c r="A59" t="str">
        <f>"15330"</f>
        <v>15330</v>
      </c>
      <c r="B59" t="s">
        <v>2418</v>
      </c>
    </row>
    <row r="60" spans="1:2" x14ac:dyDescent="0.25">
      <c r="A60" t="str">
        <f>"15335"</f>
        <v>15335</v>
      </c>
      <c r="B60" t="s">
        <v>3559</v>
      </c>
    </row>
    <row r="61" spans="1:2" x14ac:dyDescent="0.25">
      <c r="A61" t="str">
        <f>"15340"</f>
        <v>15340</v>
      </c>
      <c r="B61" t="s">
        <v>3560</v>
      </c>
    </row>
    <row r="62" spans="1:2" x14ac:dyDescent="0.25">
      <c r="A62" t="str">
        <f>"15345"</f>
        <v>15345</v>
      </c>
      <c r="B62" t="s">
        <v>3561</v>
      </c>
    </row>
    <row r="63" spans="1:2" x14ac:dyDescent="0.25">
      <c r="A63" t="str">
        <f>"15350"</f>
        <v>15350</v>
      </c>
      <c r="B63" t="s">
        <v>3562</v>
      </c>
    </row>
    <row r="64" spans="1:2" x14ac:dyDescent="0.25">
      <c r="A64" t="str">
        <f>"15355"</f>
        <v>15355</v>
      </c>
      <c r="B64" t="s">
        <v>3563</v>
      </c>
    </row>
    <row r="65" spans="1:2" x14ac:dyDescent="0.25">
      <c r="A65" t="str">
        <f>"15360"</f>
        <v>15360</v>
      </c>
      <c r="B65" t="s">
        <v>3564</v>
      </c>
    </row>
    <row r="66" spans="1:2" x14ac:dyDescent="0.25">
      <c r="A66" t="str">
        <f>"15370"</f>
        <v>15370</v>
      </c>
      <c r="B66" t="s">
        <v>3565</v>
      </c>
    </row>
    <row r="67" spans="1:2" x14ac:dyDescent="0.25">
      <c r="A67" t="str">
        <f>"15380"</f>
        <v>15380</v>
      </c>
      <c r="B67" t="s">
        <v>3566</v>
      </c>
    </row>
    <row r="68" spans="1:2" x14ac:dyDescent="0.25">
      <c r="A68" t="str">
        <f>"15390"</f>
        <v>15390</v>
      </c>
      <c r="B68" t="s">
        <v>3567</v>
      </c>
    </row>
    <row r="69" spans="1:2" x14ac:dyDescent="0.25">
      <c r="A69" t="str">
        <f>"15410"</f>
        <v>15410</v>
      </c>
      <c r="B69" t="s">
        <v>3568</v>
      </c>
    </row>
    <row r="70" spans="1:2" x14ac:dyDescent="0.25">
      <c r="A70" t="str">
        <f>"15420"</f>
        <v>15420</v>
      </c>
      <c r="B70" t="s">
        <v>3569</v>
      </c>
    </row>
    <row r="71" spans="1:2" x14ac:dyDescent="0.25">
      <c r="A71" t="str">
        <f>"15430"</f>
        <v>15430</v>
      </c>
      <c r="B71" t="s">
        <v>3570</v>
      </c>
    </row>
    <row r="72" spans="1:2" x14ac:dyDescent="0.25">
      <c r="A72" t="str">
        <f>"15440"</f>
        <v>15440</v>
      </c>
      <c r="B72" t="s">
        <v>3571</v>
      </c>
    </row>
    <row r="73" spans="1:2" x14ac:dyDescent="0.25">
      <c r="A73" t="str">
        <f>"15505"</f>
        <v>15505</v>
      </c>
      <c r="B73" t="s">
        <v>3572</v>
      </c>
    </row>
    <row r="74" spans="1:2" x14ac:dyDescent="0.25">
      <c r="A74" t="str">
        <f>"15510"</f>
        <v>15510</v>
      </c>
      <c r="B74" t="s">
        <v>3171</v>
      </c>
    </row>
    <row r="75" spans="1:2" x14ac:dyDescent="0.25">
      <c r="A75" t="str">
        <f>"15511"</f>
        <v>15511</v>
      </c>
      <c r="B75" t="s">
        <v>3573</v>
      </c>
    </row>
    <row r="76" spans="1:2" x14ac:dyDescent="0.25">
      <c r="A76" t="str">
        <f>"15512"</f>
        <v>15512</v>
      </c>
      <c r="B76" t="s">
        <v>3184</v>
      </c>
    </row>
    <row r="77" spans="1:2" x14ac:dyDescent="0.25">
      <c r="A77" t="str">
        <f>"15513"</f>
        <v>15513</v>
      </c>
      <c r="B77" t="s">
        <v>3574</v>
      </c>
    </row>
    <row r="78" spans="1:2" x14ac:dyDescent="0.25">
      <c r="A78" t="str">
        <f>"15520"</f>
        <v>15520</v>
      </c>
      <c r="B78" t="s">
        <v>3180</v>
      </c>
    </row>
    <row r="79" spans="1:2" x14ac:dyDescent="0.25">
      <c r="A79" t="str">
        <f>"15530"</f>
        <v>15530</v>
      </c>
      <c r="B79" t="s">
        <v>3575</v>
      </c>
    </row>
    <row r="80" spans="1:2" x14ac:dyDescent="0.25">
      <c r="A80" t="str">
        <f>"15535"</f>
        <v>15535</v>
      </c>
      <c r="B80" t="s">
        <v>3176</v>
      </c>
    </row>
    <row r="81" spans="1:2" x14ac:dyDescent="0.25">
      <c r="A81" t="str">
        <f>"15545"</f>
        <v>15545</v>
      </c>
      <c r="B81" t="s">
        <v>3576</v>
      </c>
    </row>
    <row r="82" spans="1:2" x14ac:dyDescent="0.25">
      <c r="A82" t="str">
        <f>"15550"</f>
        <v>15550</v>
      </c>
      <c r="B82" t="s">
        <v>3577</v>
      </c>
    </row>
    <row r="83" spans="1:2" x14ac:dyDescent="0.25">
      <c r="A83" t="str">
        <f>"15551"</f>
        <v>15551</v>
      </c>
      <c r="B83" t="s">
        <v>3065</v>
      </c>
    </row>
    <row r="84" spans="1:2" x14ac:dyDescent="0.25">
      <c r="A84" t="str">
        <f>"15552"</f>
        <v>15552</v>
      </c>
      <c r="B84" t="s">
        <v>3578</v>
      </c>
    </row>
    <row r="85" spans="1:2" x14ac:dyDescent="0.25">
      <c r="A85" t="str">
        <f>"15553"</f>
        <v>15553</v>
      </c>
      <c r="B85" t="s">
        <v>3071</v>
      </c>
    </row>
    <row r="86" spans="1:2" x14ac:dyDescent="0.25">
      <c r="A86" t="str">
        <f>"15560"</f>
        <v>15560</v>
      </c>
      <c r="B86" t="s">
        <v>3579</v>
      </c>
    </row>
    <row r="87" spans="1:2" x14ac:dyDescent="0.25">
      <c r="A87" t="str">
        <f>"15565"</f>
        <v>15565</v>
      </c>
      <c r="B87" t="s">
        <v>3580</v>
      </c>
    </row>
    <row r="88" spans="1:2" x14ac:dyDescent="0.25">
      <c r="A88" t="str">
        <f>"15570"</f>
        <v>15570</v>
      </c>
      <c r="B88" t="s">
        <v>4927</v>
      </c>
    </row>
    <row r="89" spans="1:2" x14ac:dyDescent="0.25">
      <c r="A89" t="str">
        <f>"15605"</f>
        <v>15605</v>
      </c>
      <c r="B89" t="s">
        <v>3581</v>
      </c>
    </row>
    <row r="90" spans="1:2" x14ac:dyDescent="0.25">
      <c r="A90" t="str">
        <f>"15610"</f>
        <v>15610</v>
      </c>
      <c r="B90" t="s">
        <v>3336</v>
      </c>
    </row>
    <row r="91" spans="1:2" x14ac:dyDescent="0.25">
      <c r="A91" t="str">
        <f>"15611"</f>
        <v>15611</v>
      </c>
      <c r="B91" t="s">
        <v>3582</v>
      </c>
    </row>
    <row r="92" spans="1:2" x14ac:dyDescent="0.25">
      <c r="A92" t="str">
        <f>"15615"</f>
        <v>15615</v>
      </c>
      <c r="B92" t="s">
        <v>3339</v>
      </c>
    </row>
    <row r="93" spans="1:2" x14ac:dyDescent="0.25">
      <c r="A93" t="str">
        <f>"15620"</f>
        <v>15620</v>
      </c>
      <c r="B93" t="s">
        <v>3286</v>
      </c>
    </row>
    <row r="94" spans="1:2" x14ac:dyDescent="0.25">
      <c r="A94" t="str">
        <f>"15625"</f>
        <v>15625</v>
      </c>
      <c r="B94" t="s">
        <v>3583</v>
      </c>
    </row>
    <row r="95" spans="1:2" x14ac:dyDescent="0.25">
      <c r="A95" t="str">
        <f>"15630"</f>
        <v>15630</v>
      </c>
      <c r="B95" t="s">
        <v>3338</v>
      </c>
    </row>
    <row r="96" spans="1:2" x14ac:dyDescent="0.25">
      <c r="A96" t="str">
        <f>"15635"</f>
        <v>15635</v>
      </c>
      <c r="B96" t="s">
        <v>3584</v>
      </c>
    </row>
    <row r="97" spans="1:2" x14ac:dyDescent="0.25">
      <c r="A97" t="str">
        <f>"15640"</f>
        <v>15640</v>
      </c>
      <c r="B97" t="s">
        <v>3585</v>
      </c>
    </row>
    <row r="98" spans="1:2" x14ac:dyDescent="0.25">
      <c r="A98" t="str">
        <f>"15641"</f>
        <v>15641</v>
      </c>
      <c r="B98" t="s">
        <v>3190</v>
      </c>
    </row>
    <row r="99" spans="1:2" x14ac:dyDescent="0.25">
      <c r="A99" t="str">
        <f>"15642"</f>
        <v>15642</v>
      </c>
      <c r="B99" t="s">
        <v>3196</v>
      </c>
    </row>
    <row r="100" spans="1:2" x14ac:dyDescent="0.25">
      <c r="A100" t="str">
        <f>"15643"</f>
        <v>15643</v>
      </c>
      <c r="B100" t="s">
        <v>3193</v>
      </c>
    </row>
    <row r="101" spans="1:2" x14ac:dyDescent="0.25">
      <c r="A101" t="str">
        <f>"15644"</f>
        <v>15644</v>
      </c>
      <c r="B101" t="s">
        <v>3204</v>
      </c>
    </row>
    <row r="102" spans="1:2" x14ac:dyDescent="0.25">
      <c r="A102" t="str">
        <f>"15645"</f>
        <v>15645</v>
      </c>
      <c r="B102" t="s">
        <v>3195</v>
      </c>
    </row>
    <row r="103" spans="1:2" x14ac:dyDescent="0.25">
      <c r="A103" t="str">
        <f>"15646"</f>
        <v>15646</v>
      </c>
      <c r="B103" t="s">
        <v>3192</v>
      </c>
    </row>
    <row r="104" spans="1:2" x14ac:dyDescent="0.25">
      <c r="A104" t="str">
        <f>"15650"</f>
        <v>15650</v>
      </c>
      <c r="B104" t="s">
        <v>3341</v>
      </c>
    </row>
    <row r="105" spans="1:2" x14ac:dyDescent="0.25">
      <c r="A105" t="str">
        <f>"15655"</f>
        <v>15655</v>
      </c>
      <c r="B105" t="s">
        <v>3340</v>
      </c>
    </row>
    <row r="106" spans="1:2" x14ac:dyDescent="0.25">
      <c r="A106" t="str">
        <f>"15660"</f>
        <v>15660</v>
      </c>
      <c r="B106" t="s">
        <v>3293</v>
      </c>
    </row>
    <row r="107" spans="1:2" x14ac:dyDescent="0.25">
      <c r="A107" t="str">
        <f>"15665"</f>
        <v>15665</v>
      </c>
      <c r="B107" t="s">
        <v>3343</v>
      </c>
    </row>
    <row r="108" spans="1:2" x14ac:dyDescent="0.25">
      <c r="A108" t="str">
        <f>"15670"</f>
        <v>15670</v>
      </c>
      <c r="B108" t="s">
        <v>3492</v>
      </c>
    </row>
    <row r="109" spans="1:2" x14ac:dyDescent="0.25">
      <c r="A109" t="str">
        <f>"15675"</f>
        <v>15675</v>
      </c>
      <c r="B109" t="s">
        <v>3295</v>
      </c>
    </row>
    <row r="110" spans="1:2" x14ac:dyDescent="0.25">
      <c r="A110" t="str">
        <f>"15680"</f>
        <v>15680</v>
      </c>
      <c r="B110" t="s">
        <v>3494</v>
      </c>
    </row>
    <row r="111" spans="1:2" x14ac:dyDescent="0.25">
      <c r="A111" t="str">
        <f>"15685"</f>
        <v>15685</v>
      </c>
      <c r="B111" t="s">
        <v>3345</v>
      </c>
    </row>
    <row r="112" spans="1:2" x14ac:dyDescent="0.25">
      <c r="A112" t="str">
        <f>"15690"</f>
        <v>15690</v>
      </c>
      <c r="B112" t="s">
        <v>3334</v>
      </c>
    </row>
    <row r="113" spans="1:2" x14ac:dyDescent="0.25">
      <c r="A113" t="str">
        <f>"15705"</f>
        <v>15705</v>
      </c>
      <c r="B113" t="s">
        <v>3586</v>
      </c>
    </row>
    <row r="114" spans="1:2" x14ac:dyDescent="0.25">
      <c r="A114" t="str">
        <f>"15711"</f>
        <v>15711</v>
      </c>
      <c r="B114" t="s">
        <v>3587</v>
      </c>
    </row>
    <row r="115" spans="1:2" x14ac:dyDescent="0.25">
      <c r="A115" t="str">
        <f>"15712"</f>
        <v>15712</v>
      </c>
      <c r="B115" t="s">
        <v>3588</v>
      </c>
    </row>
    <row r="116" spans="1:2" x14ac:dyDescent="0.25">
      <c r="A116" t="str">
        <f>"15713"</f>
        <v>15713</v>
      </c>
      <c r="B116" t="s">
        <v>3535</v>
      </c>
    </row>
    <row r="117" spans="1:2" x14ac:dyDescent="0.25">
      <c r="A117" t="str">
        <f>"15714"</f>
        <v>15714</v>
      </c>
      <c r="B117" t="s">
        <v>3589</v>
      </c>
    </row>
    <row r="118" spans="1:2" x14ac:dyDescent="0.25">
      <c r="A118" t="str">
        <f>"15715"</f>
        <v>15715</v>
      </c>
      <c r="B118" t="s">
        <v>3330</v>
      </c>
    </row>
    <row r="119" spans="1:2" x14ac:dyDescent="0.25">
      <c r="A119" t="str">
        <f>"15716"</f>
        <v>15716</v>
      </c>
      <c r="B119" t="s">
        <v>3328</v>
      </c>
    </row>
    <row r="120" spans="1:2" x14ac:dyDescent="0.25">
      <c r="A120" t="str">
        <f>"15717"</f>
        <v>15717</v>
      </c>
      <c r="B120" t="s">
        <v>3590</v>
      </c>
    </row>
    <row r="121" spans="1:2" x14ac:dyDescent="0.25">
      <c r="A121" t="str">
        <f>"15718"</f>
        <v>15718</v>
      </c>
      <c r="B121" t="s">
        <v>3591</v>
      </c>
    </row>
    <row r="122" spans="1:2" x14ac:dyDescent="0.25">
      <c r="A122" t="str">
        <f>"15719"</f>
        <v>15719</v>
      </c>
      <c r="B122" t="s">
        <v>3228</v>
      </c>
    </row>
    <row r="123" spans="1:2" x14ac:dyDescent="0.25">
      <c r="A123" t="str">
        <f>"15720"</f>
        <v>15720</v>
      </c>
      <c r="B123" t="s">
        <v>3592</v>
      </c>
    </row>
    <row r="124" spans="1:2" x14ac:dyDescent="0.25">
      <c r="A124" t="str">
        <f>"15751"</f>
        <v>15751</v>
      </c>
      <c r="B124" t="s">
        <v>3593</v>
      </c>
    </row>
    <row r="125" spans="1:2" x14ac:dyDescent="0.25">
      <c r="A125" t="str">
        <f>"15752"</f>
        <v>15752</v>
      </c>
      <c r="B125" t="s">
        <v>3594</v>
      </c>
    </row>
    <row r="126" spans="1:2" x14ac:dyDescent="0.25">
      <c r="A126" t="str">
        <f>"15753"</f>
        <v>15753</v>
      </c>
      <c r="B126" t="s">
        <v>3595</v>
      </c>
    </row>
    <row r="127" spans="1:2" x14ac:dyDescent="0.25">
      <c r="A127" t="str">
        <f>"15755"</f>
        <v>15755</v>
      </c>
      <c r="B127" t="s">
        <v>2676</v>
      </c>
    </row>
    <row r="128" spans="1:2" x14ac:dyDescent="0.25">
      <c r="A128" t="str">
        <f>"15756"</f>
        <v>15756</v>
      </c>
      <c r="B128" t="s">
        <v>3596</v>
      </c>
    </row>
    <row r="129" spans="1:2" x14ac:dyDescent="0.25">
      <c r="A129" t="str">
        <f>"15760"</f>
        <v>15760</v>
      </c>
      <c r="B129" t="s">
        <v>3597</v>
      </c>
    </row>
    <row r="130" spans="1:2" x14ac:dyDescent="0.25">
      <c r="A130" t="str">
        <f>"15761"</f>
        <v>15761</v>
      </c>
      <c r="B130" t="s">
        <v>3598</v>
      </c>
    </row>
    <row r="131" spans="1:2" x14ac:dyDescent="0.25">
      <c r="A131" t="str">
        <f>"15762"</f>
        <v>15762</v>
      </c>
      <c r="B131" t="s">
        <v>3599</v>
      </c>
    </row>
    <row r="132" spans="1:2" x14ac:dyDescent="0.25">
      <c r="A132" t="str">
        <f>"15763"</f>
        <v>15763</v>
      </c>
      <c r="B132" t="s">
        <v>3600</v>
      </c>
    </row>
    <row r="133" spans="1:2" x14ac:dyDescent="0.25">
      <c r="A133" t="str">
        <f>"15810"</f>
        <v>15810</v>
      </c>
      <c r="B133" t="s">
        <v>3601</v>
      </c>
    </row>
    <row r="134" spans="1:2" x14ac:dyDescent="0.25">
      <c r="A134" t="str">
        <f>"15815"</f>
        <v>15815</v>
      </c>
      <c r="B134" t="s">
        <v>3602</v>
      </c>
    </row>
    <row r="135" spans="1:2" x14ac:dyDescent="0.25">
      <c r="A135" t="str">
        <f>"15820"</f>
        <v>15820</v>
      </c>
      <c r="B135" t="s">
        <v>3603</v>
      </c>
    </row>
    <row r="136" spans="1:2" x14ac:dyDescent="0.25">
      <c r="A136" t="str">
        <f>"15825"</f>
        <v>15825</v>
      </c>
      <c r="B136" t="s">
        <v>3604</v>
      </c>
    </row>
    <row r="137" spans="1:2" x14ac:dyDescent="0.25">
      <c r="A137" t="str">
        <f>"15830"</f>
        <v>15830</v>
      </c>
      <c r="B137" t="s">
        <v>3605</v>
      </c>
    </row>
    <row r="138" spans="1:2" x14ac:dyDescent="0.25">
      <c r="A138" t="str">
        <f>"15835"</f>
        <v>15835</v>
      </c>
      <c r="B138" t="s">
        <v>3438</v>
      </c>
    </row>
    <row r="139" spans="1:2" x14ac:dyDescent="0.25">
      <c r="A139" t="str">
        <f>"15905"</f>
        <v>15905</v>
      </c>
      <c r="B139" t="s">
        <v>3606</v>
      </c>
    </row>
    <row r="140" spans="1:2" x14ac:dyDescent="0.25">
      <c r="A140" t="str">
        <f>"15910"</f>
        <v>15910</v>
      </c>
      <c r="B140" t="s">
        <v>3607</v>
      </c>
    </row>
    <row r="141" spans="1:2" x14ac:dyDescent="0.25">
      <c r="A141" t="str">
        <f>"15915"</f>
        <v>15915</v>
      </c>
      <c r="B141" t="s">
        <v>3608</v>
      </c>
    </row>
    <row r="142" spans="1:2" x14ac:dyDescent="0.25">
      <c r="A142" t="str">
        <f>"16100"</f>
        <v>16100</v>
      </c>
      <c r="B142" t="s">
        <v>3609</v>
      </c>
    </row>
    <row r="143" spans="1:2" x14ac:dyDescent="0.25">
      <c r="A143" t="str">
        <f>"16201"</f>
        <v>16201</v>
      </c>
      <c r="B143" t="s">
        <v>3490</v>
      </c>
    </row>
    <row r="144" spans="1:2" x14ac:dyDescent="0.25">
      <c r="A144" t="str">
        <f>"16202"</f>
        <v>16202</v>
      </c>
      <c r="B144" t="s">
        <v>3610</v>
      </c>
    </row>
    <row r="145" spans="1:2" x14ac:dyDescent="0.25">
      <c r="A145" t="str">
        <f>"16300"</f>
        <v>16300</v>
      </c>
      <c r="B145" t="s">
        <v>3611</v>
      </c>
    </row>
    <row r="146" spans="1:2" x14ac:dyDescent="0.25">
      <c r="A146" t="str">
        <f>"16410"</f>
        <v>16410</v>
      </c>
      <c r="B146" t="s">
        <v>2385</v>
      </c>
    </row>
    <row r="147" spans="1:2" x14ac:dyDescent="0.25">
      <c r="A147" t="str">
        <f>"16411"</f>
        <v>16411</v>
      </c>
      <c r="B147" t="s">
        <v>3612</v>
      </c>
    </row>
    <row r="148" spans="1:2" x14ac:dyDescent="0.25">
      <c r="A148" t="str">
        <f>"16412"</f>
        <v>16412</v>
      </c>
      <c r="B148" t="s">
        <v>3613</v>
      </c>
    </row>
    <row r="149" spans="1:2" x14ac:dyDescent="0.25">
      <c r="A149" t="str">
        <f>"16413"</f>
        <v>16413</v>
      </c>
      <c r="B149" t="s">
        <v>3614</v>
      </c>
    </row>
    <row r="150" spans="1:2" x14ac:dyDescent="0.25">
      <c r="A150" t="str">
        <f>"16414"</f>
        <v>16414</v>
      </c>
      <c r="B150" t="s">
        <v>3615</v>
      </c>
    </row>
    <row r="151" spans="1:2" x14ac:dyDescent="0.25">
      <c r="A151" t="str">
        <f>"16415"</f>
        <v>16415</v>
      </c>
      <c r="B151" t="s">
        <v>3616</v>
      </c>
    </row>
    <row r="152" spans="1:2" x14ac:dyDescent="0.25">
      <c r="A152" t="str">
        <f>"16416"</f>
        <v>16416</v>
      </c>
      <c r="B152" t="s">
        <v>3617</v>
      </c>
    </row>
    <row r="153" spans="1:2" x14ac:dyDescent="0.25">
      <c r="A153" t="str">
        <f>"16420"</f>
        <v>16420</v>
      </c>
      <c r="B153" t="s">
        <v>3618</v>
      </c>
    </row>
    <row r="154" spans="1:2" x14ac:dyDescent="0.25">
      <c r="A154" t="str">
        <f>"16430"</f>
        <v>16430</v>
      </c>
      <c r="B154" t="s">
        <v>3619</v>
      </c>
    </row>
    <row r="155" spans="1:2" x14ac:dyDescent="0.25">
      <c r="A155" t="str">
        <f>"16431"</f>
        <v>16431</v>
      </c>
      <c r="B155" t="s">
        <v>3308</v>
      </c>
    </row>
    <row r="156" spans="1:2" x14ac:dyDescent="0.25">
      <c r="A156" t="str">
        <f>"16432"</f>
        <v>16432</v>
      </c>
      <c r="B156" t="s">
        <v>1904</v>
      </c>
    </row>
    <row r="157" spans="1:2" x14ac:dyDescent="0.25">
      <c r="A157" t="str">
        <f>"16433"</f>
        <v>16433</v>
      </c>
      <c r="B157" t="s">
        <v>3312</v>
      </c>
    </row>
    <row r="158" spans="1:2" x14ac:dyDescent="0.25">
      <c r="A158" t="str">
        <f>"16434"</f>
        <v>16434</v>
      </c>
      <c r="B158" t="s">
        <v>3309</v>
      </c>
    </row>
    <row r="159" spans="1:2" x14ac:dyDescent="0.25">
      <c r="A159" t="str">
        <f>"16435"</f>
        <v>16435</v>
      </c>
      <c r="B159" t="s">
        <v>3620</v>
      </c>
    </row>
    <row r="160" spans="1:2" x14ac:dyDescent="0.25">
      <c r="A160" t="str">
        <f>"16436"</f>
        <v>16436</v>
      </c>
      <c r="B160" t="s">
        <v>3621</v>
      </c>
    </row>
    <row r="161" spans="1:2" x14ac:dyDescent="0.25">
      <c r="A161" t="str">
        <f>"16610"</f>
        <v>16610</v>
      </c>
      <c r="B161" t="s">
        <v>3622</v>
      </c>
    </row>
    <row r="162" spans="1:2" x14ac:dyDescent="0.25">
      <c r="A162" t="str">
        <f>"16620"</f>
        <v>16620</v>
      </c>
      <c r="B162" t="s">
        <v>3623</v>
      </c>
    </row>
    <row r="163" spans="1:2" x14ac:dyDescent="0.25">
      <c r="A163" t="str">
        <f>"16630"</f>
        <v>16630</v>
      </c>
      <c r="B163" t="s">
        <v>3624</v>
      </c>
    </row>
    <row r="164" spans="1:2" x14ac:dyDescent="0.25">
      <c r="A164" t="str">
        <f>"16640"</f>
        <v>16640</v>
      </c>
      <c r="B164" t="s">
        <v>3237</v>
      </c>
    </row>
    <row r="165" spans="1:2" x14ac:dyDescent="0.25">
      <c r="A165" t="str">
        <f>"17100"</f>
        <v>17100</v>
      </c>
      <c r="B165" t="s">
        <v>3625</v>
      </c>
    </row>
    <row r="166" spans="1:2" x14ac:dyDescent="0.25">
      <c r="A166" t="str">
        <f>"17200"</f>
        <v>17200</v>
      </c>
      <c r="B166" t="s">
        <v>3626</v>
      </c>
    </row>
    <row r="167" spans="1:2" x14ac:dyDescent="0.25">
      <c r="A167" t="str">
        <f>"17300"</f>
        <v>17300</v>
      </c>
      <c r="B167" t="s">
        <v>3627</v>
      </c>
    </row>
    <row r="168" spans="1:2" x14ac:dyDescent="0.25">
      <c r="A168" t="str">
        <f>"17400"</f>
        <v>17400</v>
      </c>
      <c r="B168" t="s">
        <v>3628</v>
      </c>
    </row>
    <row r="169" spans="1:2" x14ac:dyDescent="0.25">
      <c r="A169" t="str">
        <f>"17500"</f>
        <v>17500</v>
      </c>
      <c r="B169" t="s">
        <v>3629</v>
      </c>
    </row>
    <row r="170" spans="1:2" x14ac:dyDescent="0.25">
      <c r="A170" t="str">
        <f>"17510"</f>
        <v>17510</v>
      </c>
      <c r="B170" t="s">
        <v>2483</v>
      </c>
    </row>
    <row r="171" spans="1:2" x14ac:dyDescent="0.25">
      <c r="A171" t="str">
        <f>"17600"</f>
        <v>17600</v>
      </c>
      <c r="B171" t="s">
        <v>3630</v>
      </c>
    </row>
    <row r="172" spans="1:2" x14ac:dyDescent="0.25">
      <c r="A172" t="str">
        <f>"17700"</f>
        <v>17700</v>
      </c>
      <c r="B172" t="s">
        <v>3631</v>
      </c>
    </row>
    <row r="173" spans="1:2" x14ac:dyDescent="0.25">
      <c r="A173" t="str">
        <f>"18100"</f>
        <v>18100</v>
      </c>
      <c r="B173" t="s">
        <v>3632</v>
      </c>
    </row>
    <row r="174" spans="1:2" x14ac:dyDescent="0.25">
      <c r="A174" t="str">
        <f>"18105"</f>
        <v>18105</v>
      </c>
      <c r="B174" t="s">
        <v>3633</v>
      </c>
    </row>
    <row r="175" spans="1:2" x14ac:dyDescent="0.25">
      <c r="A175" t="str">
        <f>"18110"</f>
        <v>18110</v>
      </c>
      <c r="B175" t="s">
        <v>3634</v>
      </c>
    </row>
    <row r="176" spans="1:2" x14ac:dyDescent="0.25">
      <c r="A176" t="str">
        <f>"18120"</f>
        <v>18120</v>
      </c>
      <c r="B176" t="s">
        <v>3635</v>
      </c>
    </row>
    <row r="177" spans="1:2" x14ac:dyDescent="0.25">
      <c r="A177" t="str">
        <f>"18130"</f>
        <v>18130</v>
      </c>
      <c r="B177" t="s">
        <v>3636</v>
      </c>
    </row>
    <row r="178" spans="1:2" x14ac:dyDescent="0.25">
      <c r="A178" t="str">
        <f>"18140"</f>
        <v>18140</v>
      </c>
      <c r="B178" t="s">
        <v>3637</v>
      </c>
    </row>
    <row r="179" spans="1:2" x14ac:dyDescent="0.25">
      <c r="A179" t="str">
        <f>"18150"</f>
        <v>18150</v>
      </c>
      <c r="B179" t="s">
        <v>3638</v>
      </c>
    </row>
    <row r="180" spans="1:2" x14ac:dyDescent="0.25">
      <c r="A180" t="str">
        <f>"18160"</f>
        <v>18160</v>
      </c>
      <c r="B180" t="s">
        <v>3639</v>
      </c>
    </row>
    <row r="181" spans="1:2" x14ac:dyDescent="0.25">
      <c r="A181" t="str">
        <f>"18170"</f>
        <v>18170</v>
      </c>
      <c r="B181" t="s">
        <v>3640</v>
      </c>
    </row>
    <row r="182" spans="1:2" x14ac:dyDescent="0.25">
      <c r="A182" t="str">
        <f>"18180"</f>
        <v>18180</v>
      </c>
      <c r="B182" t="s">
        <v>3641</v>
      </c>
    </row>
    <row r="183" spans="1:2" x14ac:dyDescent="0.25">
      <c r="A183" t="str">
        <f>"18190"</f>
        <v>18190</v>
      </c>
      <c r="B183" t="s">
        <v>3642</v>
      </c>
    </row>
    <row r="184" spans="1:2" x14ac:dyDescent="0.25">
      <c r="A184" t="str">
        <f>"18195"</f>
        <v>18195</v>
      </c>
      <c r="B184" t="s">
        <v>3643</v>
      </c>
    </row>
    <row r="185" spans="1:2" x14ac:dyDescent="0.25">
      <c r="A185" t="str">
        <f>"18200"</f>
        <v>18200</v>
      </c>
      <c r="B185" t="s">
        <v>3644</v>
      </c>
    </row>
    <row r="186" spans="1:2" x14ac:dyDescent="0.25">
      <c r="A186" t="str">
        <f>"18210"</f>
        <v>18210</v>
      </c>
      <c r="B186" t="s">
        <v>3634</v>
      </c>
    </row>
    <row r="187" spans="1:2" x14ac:dyDescent="0.25">
      <c r="A187" t="str">
        <f>"18220"</f>
        <v>18220</v>
      </c>
      <c r="B187" t="s">
        <v>3635</v>
      </c>
    </row>
    <row r="188" spans="1:2" x14ac:dyDescent="0.25">
      <c r="A188" t="str">
        <f>"18230"</f>
        <v>18230</v>
      </c>
      <c r="B188" t="s">
        <v>3636</v>
      </c>
    </row>
    <row r="189" spans="1:2" x14ac:dyDescent="0.25">
      <c r="A189" t="str">
        <f>"18235"</f>
        <v>18235</v>
      </c>
      <c r="B189" t="s">
        <v>3645</v>
      </c>
    </row>
    <row r="190" spans="1:2" x14ac:dyDescent="0.25">
      <c r="A190" t="str">
        <f>"18240"</f>
        <v>18240</v>
      </c>
      <c r="B190" t="s">
        <v>3637</v>
      </c>
    </row>
    <row r="191" spans="1:2" x14ac:dyDescent="0.25">
      <c r="A191" t="str">
        <f>"18250"</f>
        <v>18250</v>
      </c>
      <c r="B191" t="s">
        <v>3646</v>
      </c>
    </row>
    <row r="192" spans="1:2" x14ac:dyDescent="0.25">
      <c r="A192" t="str">
        <f>"18260"</f>
        <v>18260</v>
      </c>
      <c r="B192" t="s">
        <v>3639</v>
      </c>
    </row>
    <row r="193" spans="1:2" x14ac:dyDescent="0.25">
      <c r="A193" t="str">
        <f>"18270"</f>
        <v>18270</v>
      </c>
      <c r="B193" t="s">
        <v>3640</v>
      </c>
    </row>
    <row r="194" spans="1:2" x14ac:dyDescent="0.25">
      <c r="A194" t="str">
        <f>"18280"</f>
        <v>18280</v>
      </c>
      <c r="B194" t="s">
        <v>3641</v>
      </c>
    </row>
    <row r="195" spans="1:2" x14ac:dyDescent="0.25">
      <c r="A195" t="str">
        <f>"18290"</f>
        <v>18290</v>
      </c>
      <c r="B195" t="s">
        <v>3642</v>
      </c>
    </row>
    <row r="196" spans="1:2" x14ac:dyDescent="0.25">
      <c r="A196" t="str">
        <f>"18295"</f>
        <v>18295</v>
      </c>
      <c r="B196" t="s">
        <v>3643</v>
      </c>
    </row>
    <row r="197" spans="1:2" x14ac:dyDescent="0.25">
      <c r="A197" t="str">
        <f>"18300"</f>
        <v>18300</v>
      </c>
      <c r="B197" t="s">
        <v>3647</v>
      </c>
    </row>
    <row r="198" spans="1:2" x14ac:dyDescent="0.25">
      <c r="A198" t="str">
        <f>"18310"</f>
        <v>18310</v>
      </c>
      <c r="B198" t="s">
        <v>3648</v>
      </c>
    </row>
    <row r="199" spans="1:2" x14ac:dyDescent="0.25">
      <c r="A199" t="str">
        <f>"19100"</f>
        <v>19100</v>
      </c>
      <c r="B199" t="s">
        <v>3649</v>
      </c>
    </row>
    <row r="200" spans="1:2" x14ac:dyDescent="0.25">
      <c r="A200" t="str">
        <f>"19105"</f>
        <v>19105</v>
      </c>
      <c r="B200" t="s">
        <v>3650</v>
      </c>
    </row>
    <row r="201" spans="1:2" x14ac:dyDescent="0.25">
      <c r="A201" t="str">
        <f>"19110"</f>
        <v>19110</v>
      </c>
      <c r="B201" t="s">
        <v>3517</v>
      </c>
    </row>
    <row r="202" spans="1:2" x14ac:dyDescent="0.25">
      <c r="A202" t="str">
        <f>"19205"</f>
        <v>19205</v>
      </c>
      <c r="B202" t="s">
        <v>3651</v>
      </c>
    </row>
    <row r="203" spans="1:2" x14ac:dyDescent="0.25">
      <c r="A203" t="str">
        <f>"19210"</f>
        <v>19210</v>
      </c>
      <c r="B203" t="s">
        <v>3652</v>
      </c>
    </row>
    <row r="204" spans="1:2" x14ac:dyDescent="0.25">
      <c r="A204" t="str">
        <f>"19215"</f>
        <v>19215</v>
      </c>
      <c r="B204" t="s">
        <v>3653</v>
      </c>
    </row>
    <row r="205" spans="1:2" x14ac:dyDescent="0.25">
      <c r="A205" t="str">
        <f>"19220"</f>
        <v>19220</v>
      </c>
      <c r="B205" t="s">
        <v>3654</v>
      </c>
    </row>
    <row r="206" spans="1:2" x14ac:dyDescent="0.25">
      <c r="A206" t="str">
        <f>"19300"</f>
        <v>19300</v>
      </c>
      <c r="B206" t="s">
        <v>763</v>
      </c>
    </row>
    <row r="207" spans="1:2" x14ac:dyDescent="0.25">
      <c r="A207" t="str">
        <f>"19305"</f>
        <v>19305</v>
      </c>
      <c r="B207" t="s">
        <v>3655</v>
      </c>
    </row>
    <row r="208" spans="1:2" x14ac:dyDescent="0.25">
      <c r="A208" t="str">
        <f>"19310"</f>
        <v>19310</v>
      </c>
      <c r="B208" t="s">
        <v>3656</v>
      </c>
    </row>
    <row r="209" spans="1:2" x14ac:dyDescent="0.25">
      <c r="A209" t="str">
        <f>"19405"</f>
        <v>19405</v>
      </c>
      <c r="B209" t="s">
        <v>3657</v>
      </c>
    </row>
    <row r="210" spans="1:2" x14ac:dyDescent="0.25">
      <c r="A210" t="str">
        <f>"19410"</f>
        <v>19410</v>
      </c>
      <c r="B210" t="s">
        <v>3658</v>
      </c>
    </row>
    <row r="211" spans="1:2" x14ac:dyDescent="0.25">
      <c r="A211" t="str">
        <f>"19505"</f>
        <v>19505</v>
      </c>
      <c r="B211" t="s">
        <v>3659</v>
      </c>
    </row>
    <row r="212" spans="1:2" x14ac:dyDescent="0.25">
      <c r="A212" t="str">
        <f>"19510"</f>
        <v>19510</v>
      </c>
      <c r="B212" t="s">
        <v>3660</v>
      </c>
    </row>
    <row r="213" spans="1:2" x14ac:dyDescent="0.25">
      <c r="A213" t="str">
        <f>"19521"</f>
        <v>19521</v>
      </c>
      <c r="B213" t="s">
        <v>3661</v>
      </c>
    </row>
    <row r="214" spans="1:2" x14ac:dyDescent="0.25">
      <c r="A214" t="str">
        <f>"19522"</f>
        <v>19522</v>
      </c>
      <c r="B214" t="s">
        <v>3662</v>
      </c>
    </row>
    <row r="215" spans="1:2" x14ac:dyDescent="0.25">
      <c r="A215" t="str">
        <f>"19523"</f>
        <v>19523</v>
      </c>
      <c r="B215" t="s">
        <v>3663</v>
      </c>
    </row>
    <row r="216" spans="1:2" x14ac:dyDescent="0.25">
      <c r="A216" t="str">
        <f>"19524"</f>
        <v>19524</v>
      </c>
      <c r="B216" t="s">
        <v>3664</v>
      </c>
    </row>
    <row r="217" spans="1:2" x14ac:dyDescent="0.25">
      <c r="A217" t="str">
        <f>"19525"</f>
        <v>19525</v>
      </c>
      <c r="B217" t="s">
        <v>3665</v>
      </c>
    </row>
    <row r="218" spans="1:2" x14ac:dyDescent="0.25">
      <c r="A218" t="str">
        <f>"19526"</f>
        <v>19526</v>
      </c>
      <c r="B218" t="s">
        <v>3666</v>
      </c>
    </row>
    <row r="219" spans="1:2" x14ac:dyDescent="0.25">
      <c r="A219" t="str">
        <f>"19527"</f>
        <v>19527</v>
      </c>
      <c r="B219" t="s">
        <v>3667</v>
      </c>
    </row>
    <row r="220" spans="1:2" x14ac:dyDescent="0.25">
      <c r="A220" t="str">
        <f>"19528"</f>
        <v>19528</v>
      </c>
      <c r="B220" t="s">
        <v>3668</v>
      </c>
    </row>
    <row r="221" spans="1:2" x14ac:dyDescent="0.25">
      <c r="A221" t="str">
        <f>"19529"</f>
        <v>19529</v>
      </c>
      <c r="B221" t="s">
        <v>3669</v>
      </c>
    </row>
    <row r="222" spans="1:2" x14ac:dyDescent="0.25">
      <c r="A222" t="str">
        <f>"19530"</f>
        <v>19530</v>
      </c>
      <c r="B222" t="s">
        <v>3670</v>
      </c>
    </row>
    <row r="223" spans="1:2" x14ac:dyDescent="0.25">
      <c r="A223" t="str">
        <f>"19535"</f>
        <v>19535</v>
      </c>
      <c r="B223" t="s">
        <v>3671</v>
      </c>
    </row>
    <row r="224" spans="1:2" x14ac:dyDescent="0.25">
      <c r="A224" t="str">
        <f>"19540"</f>
        <v>19540</v>
      </c>
      <c r="B224" t="s">
        <v>3672</v>
      </c>
    </row>
    <row r="225" spans="1:2" x14ac:dyDescent="0.25">
      <c r="A225" t="str">
        <f>"19545"</f>
        <v>19545</v>
      </c>
      <c r="B225" t="s">
        <v>2778</v>
      </c>
    </row>
    <row r="226" spans="1:2" x14ac:dyDescent="0.25">
      <c r="A226" t="str">
        <f>"19550"</f>
        <v>19550</v>
      </c>
      <c r="B226" t="s">
        <v>3673</v>
      </c>
    </row>
    <row r="227" spans="1:2" x14ac:dyDescent="0.25">
      <c r="A227" t="str">
        <f>"19555"</f>
        <v>19555</v>
      </c>
      <c r="B227" t="s">
        <v>3674</v>
      </c>
    </row>
    <row r="228" spans="1:2" x14ac:dyDescent="0.25">
      <c r="A228" t="str">
        <f>"19556"</f>
        <v>19556</v>
      </c>
      <c r="B228" t="s">
        <v>3675</v>
      </c>
    </row>
    <row r="229" spans="1:2" x14ac:dyDescent="0.25">
      <c r="A229" t="str">
        <f>"19560"</f>
        <v>19560</v>
      </c>
      <c r="B229" t="s">
        <v>3676</v>
      </c>
    </row>
    <row r="230" spans="1:2" x14ac:dyDescent="0.25">
      <c r="A230" t="str">
        <f>"19565"</f>
        <v>19565</v>
      </c>
      <c r="B230" t="s">
        <v>3677</v>
      </c>
    </row>
    <row r="231" spans="1:2" x14ac:dyDescent="0.25">
      <c r="A231" t="str">
        <f>"19570"</f>
        <v>19570</v>
      </c>
      <c r="B231" t="s">
        <v>3678</v>
      </c>
    </row>
    <row r="232" spans="1:2" x14ac:dyDescent="0.25">
      <c r="A232" t="str">
        <f>"19575"</f>
        <v>19575</v>
      </c>
      <c r="B232" t="s">
        <v>3679</v>
      </c>
    </row>
    <row r="233" spans="1:2" x14ac:dyDescent="0.25">
      <c r="A233" t="str">
        <f>"19580"</f>
        <v>19580</v>
      </c>
      <c r="B233" t="s">
        <v>3107</v>
      </c>
    </row>
    <row r="234" spans="1:2" x14ac:dyDescent="0.25">
      <c r="A234" t="str">
        <f>"19585"</f>
        <v>19585</v>
      </c>
      <c r="B234" t="s">
        <v>3680</v>
      </c>
    </row>
    <row r="235" spans="1:2" x14ac:dyDescent="0.25">
      <c r="A235" t="str">
        <f>"19605"</f>
        <v>19605</v>
      </c>
      <c r="B235" t="s">
        <v>3681</v>
      </c>
    </row>
    <row r="236" spans="1:2" x14ac:dyDescent="0.25">
      <c r="A236" t="str">
        <f>"19610"</f>
        <v>19610</v>
      </c>
      <c r="B236" t="s">
        <v>3682</v>
      </c>
    </row>
    <row r="237" spans="1:2" x14ac:dyDescent="0.25">
      <c r="A237" t="str">
        <f>"19615"</f>
        <v>19615</v>
      </c>
      <c r="B237" t="s">
        <v>3683</v>
      </c>
    </row>
    <row r="238" spans="1:2" x14ac:dyDescent="0.25">
      <c r="A238" t="str">
        <f>"19620"</f>
        <v>19620</v>
      </c>
      <c r="B238" t="s">
        <v>3684</v>
      </c>
    </row>
    <row r="239" spans="1:2" x14ac:dyDescent="0.25">
      <c r="A239" t="str">
        <f>"19705"</f>
        <v>19705</v>
      </c>
      <c r="B239" t="s">
        <v>3685</v>
      </c>
    </row>
    <row r="240" spans="1:2" x14ac:dyDescent="0.25">
      <c r="A240" t="str">
        <f>"19710"</f>
        <v>19710</v>
      </c>
      <c r="B240" t="s">
        <v>3686</v>
      </c>
    </row>
    <row r="241" spans="1:2" x14ac:dyDescent="0.25">
      <c r="A241" t="str">
        <f>"19715"</f>
        <v>19715</v>
      </c>
      <c r="B241" t="s">
        <v>3687</v>
      </c>
    </row>
    <row r="242" spans="1:2" x14ac:dyDescent="0.25">
      <c r="A242" t="str">
        <f>"19720"</f>
        <v>19720</v>
      </c>
      <c r="B242" t="s">
        <v>3688</v>
      </c>
    </row>
    <row r="243" spans="1:2" x14ac:dyDescent="0.25">
      <c r="A243" t="str">
        <f>"19725"</f>
        <v>19725</v>
      </c>
      <c r="B243" t="s">
        <v>1636</v>
      </c>
    </row>
    <row r="244" spans="1:2" x14ac:dyDescent="0.25">
      <c r="A244" t="str">
        <f>"20000"</f>
        <v>20000</v>
      </c>
      <c r="B244" t="s">
        <v>3689</v>
      </c>
    </row>
    <row r="245" spans="1:2" x14ac:dyDescent="0.25">
      <c r="A245" t="str">
        <f>"21100"</f>
        <v>21100</v>
      </c>
      <c r="B245" t="s">
        <v>3511</v>
      </c>
    </row>
    <row r="246" spans="1:2" x14ac:dyDescent="0.25">
      <c r="A246" t="str">
        <f>"21200"</f>
        <v>21200</v>
      </c>
      <c r="B246" t="s">
        <v>2343</v>
      </c>
    </row>
    <row r="247" spans="1:2" x14ac:dyDescent="0.25">
      <c r="A247" t="str">
        <f>"21250"</f>
        <v>21250</v>
      </c>
      <c r="B247" t="s">
        <v>3690</v>
      </c>
    </row>
    <row r="248" spans="1:2" x14ac:dyDescent="0.25">
      <c r="A248" t="str">
        <f>"21300"</f>
        <v>21300</v>
      </c>
      <c r="B248" t="s">
        <v>3514</v>
      </c>
    </row>
    <row r="249" spans="1:2" x14ac:dyDescent="0.25">
      <c r="A249" t="str">
        <f>"21400"</f>
        <v>21400</v>
      </c>
      <c r="B249" t="s">
        <v>3515</v>
      </c>
    </row>
    <row r="250" spans="1:2" x14ac:dyDescent="0.25">
      <c r="A250" t="str">
        <f>"24120"</f>
        <v>24120</v>
      </c>
      <c r="B250" t="s">
        <v>3505</v>
      </c>
    </row>
    <row r="251" spans="1:2" x14ac:dyDescent="0.25">
      <c r="A251" t="str">
        <f>"24122"</f>
        <v>24122</v>
      </c>
      <c r="B251" t="s">
        <v>3518</v>
      </c>
    </row>
    <row r="252" spans="1:2" x14ac:dyDescent="0.25">
      <c r="A252" t="str">
        <f>"24123"</f>
        <v>24123</v>
      </c>
      <c r="B252" t="s">
        <v>3691</v>
      </c>
    </row>
    <row r="253" spans="1:2" x14ac:dyDescent="0.25">
      <c r="A253" t="str">
        <f>"24126"</f>
        <v>24126</v>
      </c>
      <c r="B253" t="s">
        <v>3692</v>
      </c>
    </row>
    <row r="254" spans="1:2" x14ac:dyDescent="0.25">
      <c r="A254" t="str">
        <f>"24127"</f>
        <v>24127</v>
      </c>
      <c r="B254" t="s">
        <v>3693</v>
      </c>
    </row>
    <row r="255" spans="1:2" x14ac:dyDescent="0.25">
      <c r="A255" t="str">
        <f>"24129"</f>
        <v>24129</v>
      </c>
      <c r="B255" t="s">
        <v>3523</v>
      </c>
    </row>
    <row r="256" spans="1:2" x14ac:dyDescent="0.25">
      <c r="A256" t="str">
        <f>"24140"</f>
        <v>24140</v>
      </c>
      <c r="B256" t="s">
        <v>3524</v>
      </c>
    </row>
    <row r="257" spans="1:2" x14ac:dyDescent="0.25">
      <c r="A257" t="str">
        <f>"24141"</f>
        <v>24141</v>
      </c>
      <c r="B257" t="s">
        <v>3694</v>
      </c>
    </row>
    <row r="258" spans="1:2" x14ac:dyDescent="0.25">
      <c r="A258" t="str">
        <f>"24143"</f>
        <v>24143</v>
      </c>
      <c r="B258" t="s">
        <v>3695</v>
      </c>
    </row>
    <row r="259" spans="1:2" x14ac:dyDescent="0.25">
      <c r="A259" t="str">
        <f>"24145"</f>
        <v>24145</v>
      </c>
      <c r="B259" t="s">
        <v>3527</v>
      </c>
    </row>
    <row r="260" spans="1:2" x14ac:dyDescent="0.25">
      <c r="A260" t="str">
        <f>"24160"</f>
        <v>24160</v>
      </c>
      <c r="B260" t="s">
        <v>3528</v>
      </c>
    </row>
    <row r="261" spans="1:2" x14ac:dyDescent="0.25">
      <c r="A261" t="str">
        <f>"24161"</f>
        <v>24161</v>
      </c>
      <c r="B261" t="s">
        <v>3529</v>
      </c>
    </row>
    <row r="262" spans="1:2" x14ac:dyDescent="0.25">
      <c r="A262" t="str">
        <f>"24162"</f>
        <v>24162</v>
      </c>
      <c r="B262" t="s">
        <v>3530</v>
      </c>
    </row>
    <row r="263" spans="1:2" x14ac:dyDescent="0.25">
      <c r="A263" t="str">
        <f>"24163"</f>
        <v>24163</v>
      </c>
      <c r="B263" t="s">
        <v>3696</v>
      </c>
    </row>
    <row r="264" spans="1:2" x14ac:dyDescent="0.25">
      <c r="A264" t="str">
        <f>"24164"</f>
        <v>24164</v>
      </c>
      <c r="B264" t="s">
        <v>3697</v>
      </c>
    </row>
    <row r="265" spans="1:2" x14ac:dyDescent="0.25">
      <c r="A265" t="str">
        <f>"25051"</f>
        <v>25051</v>
      </c>
      <c r="B265" t="s">
        <v>3698</v>
      </c>
    </row>
    <row r="266" spans="1:2" x14ac:dyDescent="0.25">
      <c r="A266" t="str">
        <f>"25053"</f>
        <v>25053</v>
      </c>
      <c r="B266" t="s">
        <v>3534</v>
      </c>
    </row>
    <row r="267" spans="1:2" x14ac:dyDescent="0.25">
      <c r="A267" t="str">
        <f>"25054"</f>
        <v>25054</v>
      </c>
      <c r="B267" t="s">
        <v>3535</v>
      </c>
    </row>
    <row r="268" spans="1:2" x14ac:dyDescent="0.25">
      <c r="A268" t="str">
        <f>"25055"</f>
        <v>25055</v>
      </c>
      <c r="B268" t="s">
        <v>3699</v>
      </c>
    </row>
    <row r="269" spans="1:2" x14ac:dyDescent="0.25">
      <c r="A269" t="str">
        <f>"25105"</f>
        <v>25105</v>
      </c>
      <c r="B269" t="s">
        <v>3700</v>
      </c>
    </row>
    <row r="270" spans="1:2" x14ac:dyDescent="0.25">
      <c r="A270" t="str">
        <f>"25110"</f>
        <v>25110</v>
      </c>
      <c r="B270" t="s">
        <v>3701</v>
      </c>
    </row>
    <row r="271" spans="1:2" x14ac:dyDescent="0.25">
      <c r="A271" t="str">
        <f>"25121"</f>
        <v>25121</v>
      </c>
      <c r="B271" t="s">
        <v>3033</v>
      </c>
    </row>
    <row r="272" spans="1:2" x14ac:dyDescent="0.25">
      <c r="A272" t="str">
        <f>"25122"</f>
        <v>25122</v>
      </c>
      <c r="B272" t="s">
        <v>3702</v>
      </c>
    </row>
    <row r="273" spans="1:2" x14ac:dyDescent="0.25">
      <c r="A273" t="str">
        <f>"25123"</f>
        <v>25123</v>
      </c>
      <c r="B273" t="s">
        <v>3703</v>
      </c>
    </row>
    <row r="274" spans="1:2" x14ac:dyDescent="0.25">
      <c r="A274" t="str">
        <f>"25124"</f>
        <v>25124</v>
      </c>
      <c r="B274" t="s">
        <v>3544</v>
      </c>
    </row>
    <row r="275" spans="1:2" x14ac:dyDescent="0.25">
      <c r="A275" t="str">
        <f>"25125"</f>
        <v>25125</v>
      </c>
      <c r="B275" t="s">
        <v>3550</v>
      </c>
    </row>
    <row r="276" spans="1:2" x14ac:dyDescent="0.25">
      <c r="A276" t="str">
        <f>"25126"</f>
        <v>25126</v>
      </c>
      <c r="B276" t="s">
        <v>3551</v>
      </c>
    </row>
    <row r="277" spans="1:2" x14ac:dyDescent="0.25">
      <c r="A277" t="str">
        <f>"25131"</f>
        <v>25131</v>
      </c>
      <c r="B277" t="s">
        <v>3704</v>
      </c>
    </row>
    <row r="278" spans="1:2" x14ac:dyDescent="0.25">
      <c r="A278" t="str">
        <f>"25132"</f>
        <v>25132</v>
      </c>
      <c r="B278" t="s">
        <v>3705</v>
      </c>
    </row>
    <row r="279" spans="1:2" x14ac:dyDescent="0.25">
      <c r="A279" t="str">
        <f>"25133"</f>
        <v>25133</v>
      </c>
      <c r="B279" t="s">
        <v>3706</v>
      </c>
    </row>
    <row r="280" spans="1:2" x14ac:dyDescent="0.25">
      <c r="A280" t="str">
        <f>"25134"</f>
        <v>25134</v>
      </c>
      <c r="B280" t="s">
        <v>3707</v>
      </c>
    </row>
    <row r="281" spans="1:2" x14ac:dyDescent="0.25">
      <c r="A281" t="str">
        <f>"25140"</f>
        <v>25140</v>
      </c>
      <c r="B281" t="s">
        <v>2915</v>
      </c>
    </row>
    <row r="282" spans="1:2" x14ac:dyDescent="0.25">
      <c r="A282" t="str">
        <f>"25150"</f>
        <v>25150</v>
      </c>
      <c r="B282" t="s">
        <v>3708</v>
      </c>
    </row>
    <row r="283" spans="1:2" x14ac:dyDescent="0.25">
      <c r="A283" t="str">
        <f>"25160"</f>
        <v>25160</v>
      </c>
      <c r="B283" t="s">
        <v>3709</v>
      </c>
    </row>
    <row r="284" spans="1:2" x14ac:dyDescent="0.25">
      <c r="A284" t="str">
        <f>"25161"</f>
        <v>25161</v>
      </c>
      <c r="B284" t="s">
        <v>3308</v>
      </c>
    </row>
    <row r="285" spans="1:2" x14ac:dyDescent="0.25">
      <c r="A285" t="str">
        <f>"25162"</f>
        <v>25162</v>
      </c>
      <c r="B285" t="s">
        <v>2385</v>
      </c>
    </row>
    <row r="286" spans="1:2" x14ac:dyDescent="0.25">
      <c r="A286" t="str">
        <f>"25163"</f>
        <v>25163</v>
      </c>
      <c r="B286" t="s">
        <v>3618</v>
      </c>
    </row>
    <row r="287" spans="1:2" x14ac:dyDescent="0.25">
      <c r="A287" t="str">
        <f>"25164"</f>
        <v>25164</v>
      </c>
      <c r="B287" t="s">
        <v>3021</v>
      </c>
    </row>
    <row r="288" spans="1:2" x14ac:dyDescent="0.25">
      <c r="A288" t="str">
        <f>"25165"</f>
        <v>25165</v>
      </c>
      <c r="B288" t="s">
        <v>3312</v>
      </c>
    </row>
    <row r="289" spans="1:2" x14ac:dyDescent="0.25">
      <c r="A289" t="str">
        <f>"25166"</f>
        <v>25166</v>
      </c>
      <c r="B289" t="s">
        <v>3309</v>
      </c>
    </row>
    <row r="290" spans="1:2" x14ac:dyDescent="0.25">
      <c r="A290" t="str">
        <f>"25167"</f>
        <v>25167</v>
      </c>
      <c r="B290" t="s">
        <v>3619</v>
      </c>
    </row>
    <row r="291" spans="1:2" x14ac:dyDescent="0.25">
      <c r="A291" t="str">
        <f>"25168"</f>
        <v>25168</v>
      </c>
      <c r="B291" t="s">
        <v>3620</v>
      </c>
    </row>
    <row r="292" spans="1:2" x14ac:dyDescent="0.25">
      <c r="A292" t="str">
        <f>"25169"</f>
        <v>25169</v>
      </c>
      <c r="B292" t="s">
        <v>3710</v>
      </c>
    </row>
    <row r="293" spans="1:2" x14ac:dyDescent="0.25">
      <c r="A293" t="str">
        <f>"25170"</f>
        <v>25170</v>
      </c>
      <c r="B293" t="s">
        <v>3711</v>
      </c>
    </row>
    <row r="294" spans="1:2" x14ac:dyDescent="0.25">
      <c r="A294" t="str">
        <f>"25205"</f>
        <v>25205</v>
      </c>
      <c r="B294" t="s">
        <v>3712</v>
      </c>
    </row>
    <row r="295" spans="1:2" x14ac:dyDescent="0.25">
      <c r="A295" t="str">
        <f>"25210"</f>
        <v>25210</v>
      </c>
      <c r="B295" t="s">
        <v>3713</v>
      </c>
    </row>
    <row r="296" spans="1:2" x14ac:dyDescent="0.25">
      <c r="A296" t="str">
        <f>"25215"</f>
        <v>25215</v>
      </c>
      <c r="B296" t="s">
        <v>3587</v>
      </c>
    </row>
    <row r="297" spans="1:2" x14ac:dyDescent="0.25">
      <c r="A297" t="str">
        <f>"25220"</f>
        <v>25220</v>
      </c>
      <c r="B297" t="s">
        <v>3714</v>
      </c>
    </row>
    <row r="298" spans="1:2" x14ac:dyDescent="0.25">
      <c r="A298" t="str">
        <f>"25223"</f>
        <v>25223</v>
      </c>
      <c r="B298" t="s">
        <v>3715</v>
      </c>
    </row>
    <row r="299" spans="1:2" x14ac:dyDescent="0.25">
      <c r="A299" t="str">
        <f>"25224"</f>
        <v>25224</v>
      </c>
      <c r="B299" t="s">
        <v>3113</v>
      </c>
    </row>
    <row r="300" spans="1:2" x14ac:dyDescent="0.25">
      <c r="A300" t="str">
        <f>"25225"</f>
        <v>25225</v>
      </c>
      <c r="B300" t="s">
        <v>2574</v>
      </c>
    </row>
    <row r="301" spans="1:2" x14ac:dyDescent="0.25">
      <c r="A301" t="str">
        <f>"25230"</f>
        <v>25230</v>
      </c>
      <c r="B301" t="s">
        <v>3590</v>
      </c>
    </row>
    <row r="302" spans="1:2" x14ac:dyDescent="0.25">
      <c r="A302" t="str">
        <f>"25231"</f>
        <v>25231</v>
      </c>
      <c r="B302" t="s">
        <v>3716</v>
      </c>
    </row>
    <row r="303" spans="1:2" x14ac:dyDescent="0.25">
      <c r="A303" t="str">
        <f>"25235"</f>
        <v>25235</v>
      </c>
      <c r="B303" t="s">
        <v>3318</v>
      </c>
    </row>
    <row r="304" spans="1:2" x14ac:dyDescent="0.25">
      <c r="A304" t="str">
        <f>"25236"</f>
        <v>25236</v>
      </c>
      <c r="B304" t="s">
        <v>3248</v>
      </c>
    </row>
    <row r="305" spans="1:2" x14ac:dyDescent="0.25">
      <c r="A305" t="str">
        <f>"25240"</f>
        <v>25240</v>
      </c>
      <c r="B305" t="s">
        <v>3049</v>
      </c>
    </row>
    <row r="306" spans="1:2" x14ac:dyDescent="0.25">
      <c r="A306" t="str">
        <f>"25245"</f>
        <v>25245</v>
      </c>
      <c r="B306" t="s">
        <v>3717</v>
      </c>
    </row>
    <row r="307" spans="1:2" x14ac:dyDescent="0.25">
      <c r="A307" t="str">
        <f>"25250"</f>
        <v>25250</v>
      </c>
      <c r="B307" t="s">
        <v>3718</v>
      </c>
    </row>
    <row r="308" spans="1:2" x14ac:dyDescent="0.25">
      <c r="A308" t="str">
        <f>"25255"</f>
        <v>25255</v>
      </c>
      <c r="B308" t="s">
        <v>3719</v>
      </c>
    </row>
    <row r="309" spans="1:2" x14ac:dyDescent="0.25">
      <c r="A309" t="str">
        <f>"25260"</f>
        <v>25260</v>
      </c>
      <c r="B309" t="s">
        <v>3720</v>
      </c>
    </row>
    <row r="310" spans="1:2" x14ac:dyDescent="0.25">
      <c r="A310" t="str">
        <f>"25305"</f>
        <v>25305</v>
      </c>
      <c r="B310" t="s">
        <v>3581</v>
      </c>
    </row>
    <row r="311" spans="1:2" x14ac:dyDescent="0.25">
      <c r="A311" t="str">
        <f>"25310"</f>
        <v>25310</v>
      </c>
      <c r="B311" t="s">
        <v>3721</v>
      </c>
    </row>
    <row r="312" spans="1:2" x14ac:dyDescent="0.25">
      <c r="A312" t="str">
        <f>"25315"</f>
        <v>25315</v>
      </c>
      <c r="B312" t="s">
        <v>3286</v>
      </c>
    </row>
    <row r="313" spans="1:2" x14ac:dyDescent="0.25">
      <c r="A313" t="str">
        <f>"25320"</f>
        <v>25320</v>
      </c>
      <c r="B313" t="s">
        <v>3339</v>
      </c>
    </row>
    <row r="314" spans="1:2" x14ac:dyDescent="0.25">
      <c r="A314" t="str">
        <f>"25325"</f>
        <v>25325</v>
      </c>
      <c r="B314" t="s">
        <v>3341</v>
      </c>
    </row>
    <row r="315" spans="1:2" x14ac:dyDescent="0.25">
      <c r="A315" t="str">
        <f>"25330"</f>
        <v>25330</v>
      </c>
      <c r="B315" t="s">
        <v>3340</v>
      </c>
    </row>
    <row r="316" spans="1:2" x14ac:dyDescent="0.25">
      <c r="A316" t="str">
        <f>"25335"</f>
        <v>25335</v>
      </c>
      <c r="B316" t="s">
        <v>1486</v>
      </c>
    </row>
    <row r="317" spans="1:2" x14ac:dyDescent="0.25">
      <c r="A317" t="str">
        <f>"25340"</f>
        <v>25340</v>
      </c>
      <c r="B317" t="s">
        <v>3363</v>
      </c>
    </row>
    <row r="318" spans="1:2" x14ac:dyDescent="0.25">
      <c r="A318" t="str">
        <f>"25341"</f>
        <v>25341</v>
      </c>
      <c r="B318" t="s">
        <v>3338</v>
      </c>
    </row>
    <row r="319" spans="1:2" x14ac:dyDescent="0.25">
      <c r="A319" t="str">
        <f>"25342"</f>
        <v>25342</v>
      </c>
      <c r="B319" t="s">
        <v>3496</v>
      </c>
    </row>
    <row r="320" spans="1:2" x14ac:dyDescent="0.25">
      <c r="A320" t="str">
        <f>"25343"</f>
        <v>25343</v>
      </c>
      <c r="B320" t="s">
        <v>3293</v>
      </c>
    </row>
    <row r="321" spans="1:2" x14ac:dyDescent="0.25">
      <c r="A321" t="str">
        <f>"25344"</f>
        <v>25344</v>
      </c>
      <c r="B321" t="s">
        <v>3334</v>
      </c>
    </row>
    <row r="322" spans="1:2" x14ac:dyDescent="0.25">
      <c r="A322" t="str">
        <f>"25350"</f>
        <v>25350</v>
      </c>
      <c r="B322" t="s">
        <v>3585</v>
      </c>
    </row>
    <row r="323" spans="1:2" x14ac:dyDescent="0.25">
      <c r="A323" t="str">
        <f>"25351"</f>
        <v>25351</v>
      </c>
      <c r="B323" t="s">
        <v>3190</v>
      </c>
    </row>
    <row r="324" spans="1:2" x14ac:dyDescent="0.25">
      <c r="A324" t="str">
        <f>"25352"</f>
        <v>25352</v>
      </c>
      <c r="B324" t="s">
        <v>3192</v>
      </c>
    </row>
    <row r="325" spans="1:2" x14ac:dyDescent="0.25">
      <c r="A325" t="str">
        <f>"25353"</f>
        <v>25353</v>
      </c>
      <c r="B325" t="s">
        <v>3193</v>
      </c>
    </row>
    <row r="326" spans="1:2" x14ac:dyDescent="0.25">
      <c r="A326" t="str">
        <f>"25354"</f>
        <v>25354</v>
      </c>
      <c r="B326" t="s">
        <v>3195</v>
      </c>
    </row>
    <row r="327" spans="1:2" x14ac:dyDescent="0.25">
      <c r="A327" t="str">
        <f>"25360"</f>
        <v>25360</v>
      </c>
      <c r="B327" t="s">
        <v>3343</v>
      </c>
    </row>
    <row r="328" spans="1:2" x14ac:dyDescent="0.25">
      <c r="A328" t="str">
        <f>"25370"</f>
        <v>25370</v>
      </c>
      <c r="B328" t="s">
        <v>3295</v>
      </c>
    </row>
    <row r="329" spans="1:2" x14ac:dyDescent="0.25">
      <c r="A329" t="str">
        <f>"25381"</f>
        <v>25381</v>
      </c>
      <c r="B329" t="s">
        <v>3336</v>
      </c>
    </row>
    <row r="330" spans="1:2" x14ac:dyDescent="0.25">
      <c r="A330" t="str">
        <f>"25382"</f>
        <v>25382</v>
      </c>
      <c r="B330" t="s">
        <v>3492</v>
      </c>
    </row>
    <row r="331" spans="1:2" x14ac:dyDescent="0.25">
      <c r="A331" t="str">
        <f>"25383"</f>
        <v>25383</v>
      </c>
      <c r="B331" t="s">
        <v>3345</v>
      </c>
    </row>
    <row r="332" spans="1:2" x14ac:dyDescent="0.25">
      <c r="A332" t="str">
        <f>"25384"</f>
        <v>25384</v>
      </c>
      <c r="B332" t="s">
        <v>3722</v>
      </c>
    </row>
    <row r="333" spans="1:2" x14ac:dyDescent="0.25">
      <c r="A333" t="str">
        <f>"25390"</f>
        <v>25390</v>
      </c>
      <c r="B333" t="s">
        <v>3723</v>
      </c>
    </row>
    <row r="334" spans="1:2" x14ac:dyDescent="0.25">
      <c r="A334" t="str">
        <f>"25405"</f>
        <v>25405</v>
      </c>
      <c r="B334" t="s">
        <v>3724</v>
      </c>
    </row>
    <row r="335" spans="1:2" x14ac:dyDescent="0.25">
      <c r="A335" t="str">
        <f>"25410"</f>
        <v>25410</v>
      </c>
      <c r="B335" t="s">
        <v>3479</v>
      </c>
    </row>
    <row r="336" spans="1:2" x14ac:dyDescent="0.25">
      <c r="A336" t="str">
        <f>"25421"</f>
        <v>25421</v>
      </c>
      <c r="B336" t="s">
        <v>3171</v>
      </c>
    </row>
    <row r="337" spans="1:2" x14ac:dyDescent="0.25">
      <c r="A337" t="str">
        <f>"25422"</f>
        <v>25422</v>
      </c>
      <c r="B337" t="s">
        <v>3180</v>
      </c>
    </row>
    <row r="338" spans="1:2" x14ac:dyDescent="0.25">
      <c r="A338" t="str">
        <f>"25423"</f>
        <v>25423</v>
      </c>
      <c r="B338" t="s">
        <v>3176</v>
      </c>
    </row>
    <row r="339" spans="1:2" x14ac:dyDescent="0.25">
      <c r="A339" t="str">
        <f>"25424"</f>
        <v>25424</v>
      </c>
      <c r="B339" t="s">
        <v>3579</v>
      </c>
    </row>
    <row r="340" spans="1:2" x14ac:dyDescent="0.25">
      <c r="A340" t="str">
        <f>"25430"</f>
        <v>25430</v>
      </c>
      <c r="B340" t="s">
        <v>3608</v>
      </c>
    </row>
    <row r="341" spans="1:2" x14ac:dyDescent="0.25">
      <c r="A341" t="str">
        <f>"27100"</f>
        <v>27100</v>
      </c>
      <c r="B341" t="s">
        <v>3725</v>
      </c>
    </row>
    <row r="342" spans="1:2" x14ac:dyDescent="0.25">
      <c r="A342" t="str">
        <f>"27105"</f>
        <v>27105</v>
      </c>
      <c r="B342" t="s">
        <v>3726</v>
      </c>
    </row>
    <row r="343" spans="1:2" x14ac:dyDescent="0.25">
      <c r="A343" t="str">
        <f>"27110"</f>
        <v>27110</v>
      </c>
      <c r="B343" t="s">
        <v>3727</v>
      </c>
    </row>
    <row r="344" spans="1:2" x14ac:dyDescent="0.25">
      <c r="A344" t="str">
        <f>"27115"</f>
        <v>27115</v>
      </c>
      <c r="B344" t="s">
        <v>3728</v>
      </c>
    </row>
    <row r="345" spans="1:2" x14ac:dyDescent="0.25">
      <c r="A345" t="str">
        <f>"27200"</f>
        <v>27200</v>
      </c>
      <c r="B345" t="s">
        <v>3626</v>
      </c>
    </row>
    <row r="346" spans="1:2" x14ac:dyDescent="0.25">
      <c r="A346" t="str">
        <f>"27300"</f>
        <v>27300</v>
      </c>
      <c r="B346" t="s">
        <v>3627</v>
      </c>
    </row>
    <row r="347" spans="1:2" x14ac:dyDescent="0.25">
      <c r="A347" t="str">
        <f>"27400"</f>
        <v>27400</v>
      </c>
      <c r="B347" t="s">
        <v>3628</v>
      </c>
    </row>
    <row r="348" spans="1:2" x14ac:dyDescent="0.25">
      <c r="A348" t="str">
        <f>"27500"</f>
        <v>27500</v>
      </c>
      <c r="B348" t="s">
        <v>3629</v>
      </c>
    </row>
    <row r="349" spans="1:2" x14ac:dyDescent="0.25">
      <c r="A349" t="str">
        <f>"27600"</f>
        <v>27600</v>
      </c>
      <c r="B349" t="s">
        <v>3630</v>
      </c>
    </row>
    <row r="350" spans="1:2" x14ac:dyDescent="0.25">
      <c r="A350" t="str">
        <f>"28100"</f>
        <v>28100</v>
      </c>
      <c r="B350" t="s">
        <v>3632</v>
      </c>
    </row>
    <row r="351" spans="1:2" x14ac:dyDescent="0.25">
      <c r="A351" t="str">
        <f>"28105"</f>
        <v>28105</v>
      </c>
      <c r="B351" t="s">
        <v>3729</v>
      </c>
    </row>
    <row r="352" spans="1:2" x14ac:dyDescent="0.25">
      <c r="A352" t="str">
        <f>"28110"</f>
        <v>28110</v>
      </c>
      <c r="B352" t="s">
        <v>3634</v>
      </c>
    </row>
    <row r="353" spans="1:2" x14ac:dyDescent="0.25">
      <c r="A353" t="str">
        <f>"28120"</f>
        <v>28120</v>
      </c>
      <c r="B353" t="s">
        <v>3635</v>
      </c>
    </row>
    <row r="354" spans="1:2" x14ac:dyDescent="0.25">
      <c r="A354" t="str">
        <f>"28130"</f>
        <v>28130</v>
      </c>
      <c r="B354" t="s">
        <v>3636</v>
      </c>
    </row>
    <row r="355" spans="1:2" x14ac:dyDescent="0.25">
      <c r="A355" t="str">
        <f>"28135"</f>
        <v>28135</v>
      </c>
      <c r="B355" t="s">
        <v>3730</v>
      </c>
    </row>
    <row r="356" spans="1:2" x14ac:dyDescent="0.25">
      <c r="A356" t="str">
        <f>"28140"</f>
        <v>28140</v>
      </c>
      <c r="B356" t="s">
        <v>3637</v>
      </c>
    </row>
    <row r="357" spans="1:2" x14ac:dyDescent="0.25">
      <c r="A357" t="str">
        <f>"28150"</f>
        <v>28150</v>
      </c>
      <c r="B357" t="s">
        <v>3646</v>
      </c>
    </row>
    <row r="358" spans="1:2" x14ac:dyDescent="0.25">
      <c r="A358" t="str">
        <f>"28160"</f>
        <v>28160</v>
      </c>
      <c r="B358" t="s">
        <v>3639</v>
      </c>
    </row>
    <row r="359" spans="1:2" x14ac:dyDescent="0.25">
      <c r="A359" t="str">
        <f>"28170"</f>
        <v>28170</v>
      </c>
      <c r="B359" t="s">
        <v>3640</v>
      </c>
    </row>
    <row r="360" spans="1:2" x14ac:dyDescent="0.25">
      <c r="A360" t="str">
        <f>"28180"</f>
        <v>28180</v>
      </c>
      <c r="B360" t="s">
        <v>3641</v>
      </c>
    </row>
    <row r="361" spans="1:2" x14ac:dyDescent="0.25">
      <c r="A361" t="str">
        <f>"28190"</f>
        <v>28190</v>
      </c>
      <c r="B361" t="s">
        <v>3642</v>
      </c>
    </row>
    <row r="362" spans="1:2" x14ac:dyDescent="0.25">
      <c r="A362" t="str">
        <f>"28195"</f>
        <v>28195</v>
      </c>
      <c r="B362" t="s">
        <v>3643</v>
      </c>
    </row>
    <row r="363" spans="1:2" x14ac:dyDescent="0.25">
      <c r="A363" t="str">
        <f>"28200"</f>
        <v>28200</v>
      </c>
      <c r="B363" t="s">
        <v>3731</v>
      </c>
    </row>
    <row r="364" spans="1:2" x14ac:dyDescent="0.25">
      <c r="A364" t="str">
        <f>"28210"</f>
        <v>28210</v>
      </c>
      <c r="B364" t="s">
        <v>3634</v>
      </c>
    </row>
    <row r="365" spans="1:2" x14ac:dyDescent="0.25">
      <c r="A365" t="str">
        <f>"28220"</f>
        <v>28220</v>
      </c>
      <c r="B365" t="s">
        <v>3635</v>
      </c>
    </row>
    <row r="366" spans="1:2" x14ac:dyDescent="0.25">
      <c r="A366" t="str">
        <f>"28230"</f>
        <v>28230</v>
      </c>
      <c r="B366" t="s">
        <v>3636</v>
      </c>
    </row>
    <row r="367" spans="1:2" x14ac:dyDescent="0.25">
      <c r="A367" t="str">
        <f>"28240"</f>
        <v>28240</v>
      </c>
      <c r="B367" t="s">
        <v>3637</v>
      </c>
    </row>
    <row r="368" spans="1:2" x14ac:dyDescent="0.25">
      <c r="A368" t="str">
        <f>"28250"</f>
        <v>28250</v>
      </c>
      <c r="B368" t="s">
        <v>3646</v>
      </c>
    </row>
    <row r="369" spans="1:2" x14ac:dyDescent="0.25">
      <c r="A369" t="str">
        <f>"28260"</f>
        <v>28260</v>
      </c>
      <c r="B369" t="s">
        <v>3639</v>
      </c>
    </row>
    <row r="370" spans="1:2" x14ac:dyDescent="0.25">
      <c r="A370" t="str">
        <f>"28270"</f>
        <v>28270</v>
      </c>
      <c r="B370" t="s">
        <v>3640</v>
      </c>
    </row>
    <row r="371" spans="1:2" x14ac:dyDescent="0.25">
      <c r="A371" t="str">
        <f>"28280"</f>
        <v>28280</v>
      </c>
      <c r="B371" t="s">
        <v>3641</v>
      </c>
    </row>
    <row r="372" spans="1:2" x14ac:dyDescent="0.25">
      <c r="A372" t="str">
        <f>"28290"</f>
        <v>28290</v>
      </c>
      <c r="B372" t="s">
        <v>3642</v>
      </c>
    </row>
    <row r="373" spans="1:2" x14ac:dyDescent="0.25">
      <c r="A373" t="str">
        <f>"28295"</f>
        <v>28295</v>
      </c>
      <c r="B373" t="s">
        <v>3643</v>
      </c>
    </row>
    <row r="374" spans="1:2" x14ac:dyDescent="0.25">
      <c r="A374" t="str">
        <f>"28300"</f>
        <v>28300</v>
      </c>
      <c r="B374" t="s">
        <v>3648</v>
      </c>
    </row>
    <row r="375" spans="1:2" x14ac:dyDescent="0.25">
      <c r="A375" t="str">
        <f>"28400"</f>
        <v>28400</v>
      </c>
      <c r="B375" t="s">
        <v>3732</v>
      </c>
    </row>
    <row r="376" spans="1:2" x14ac:dyDescent="0.25">
      <c r="A376" t="str">
        <f>"29050"</f>
        <v>29050</v>
      </c>
      <c r="B376" t="s">
        <v>3649</v>
      </c>
    </row>
    <row r="377" spans="1:2" x14ac:dyDescent="0.25">
      <c r="A377" t="str">
        <f>"29100"</f>
        <v>29100</v>
      </c>
      <c r="B377" t="s">
        <v>3413</v>
      </c>
    </row>
    <row r="378" spans="1:2" x14ac:dyDescent="0.25">
      <c r="A378" t="str">
        <f>"29105"</f>
        <v>29105</v>
      </c>
      <c r="B378" t="s">
        <v>3733</v>
      </c>
    </row>
    <row r="379" spans="1:2" x14ac:dyDescent="0.25">
      <c r="A379" t="str">
        <f>"29110"</f>
        <v>29110</v>
      </c>
      <c r="B379" t="s">
        <v>3671</v>
      </c>
    </row>
    <row r="380" spans="1:2" x14ac:dyDescent="0.25">
      <c r="A380" t="str">
        <f>"29200"</f>
        <v>29200</v>
      </c>
      <c r="B380" t="s">
        <v>3513</v>
      </c>
    </row>
    <row r="381" spans="1:2" x14ac:dyDescent="0.25">
      <c r="A381" t="str">
        <f>"29305"</f>
        <v>29305</v>
      </c>
      <c r="B381" t="s">
        <v>3734</v>
      </c>
    </row>
    <row r="382" spans="1:2" x14ac:dyDescent="0.25">
      <c r="A382" t="str">
        <f>"29310"</f>
        <v>29310</v>
      </c>
      <c r="B382" t="s">
        <v>3735</v>
      </c>
    </row>
    <row r="383" spans="1:2" x14ac:dyDescent="0.25">
      <c r="A383" t="str">
        <f>"29315"</f>
        <v>29315</v>
      </c>
      <c r="B383" t="s">
        <v>3736</v>
      </c>
    </row>
    <row r="384" spans="1:2" x14ac:dyDescent="0.25">
      <c r="A384" t="str">
        <f>"29320"</f>
        <v>29320</v>
      </c>
      <c r="B384" t="s">
        <v>3672</v>
      </c>
    </row>
    <row r="385" spans="1:2" x14ac:dyDescent="0.25">
      <c r="A385" t="str">
        <f>"29325"</f>
        <v>29325</v>
      </c>
      <c r="B385" t="s">
        <v>3557</v>
      </c>
    </row>
    <row r="386" spans="1:2" x14ac:dyDescent="0.25">
      <c r="A386" t="str">
        <f>"29330"</f>
        <v>29330</v>
      </c>
      <c r="B386" t="s">
        <v>3481</v>
      </c>
    </row>
    <row r="387" spans="1:2" x14ac:dyDescent="0.25">
      <c r="A387" t="str">
        <f>"29335"</f>
        <v>29335</v>
      </c>
      <c r="B387" t="s">
        <v>763</v>
      </c>
    </row>
    <row r="388" spans="1:2" x14ac:dyDescent="0.25">
      <c r="A388" t="str">
        <f>"29340"</f>
        <v>29340</v>
      </c>
      <c r="B388" t="s">
        <v>3658</v>
      </c>
    </row>
    <row r="389" spans="1:2" x14ac:dyDescent="0.25">
      <c r="A389" t="str">
        <f>"29345"</f>
        <v>29345</v>
      </c>
      <c r="B389" t="s">
        <v>3737</v>
      </c>
    </row>
    <row r="390" spans="1:2" x14ac:dyDescent="0.25">
      <c r="A390" t="str">
        <f>"29350"</f>
        <v>29350</v>
      </c>
      <c r="B390" t="s">
        <v>3738</v>
      </c>
    </row>
    <row r="391" spans="1:2" x14ac:dyDescent="0.25">
      <c r="A391" t="str">
        <f>"29355"</f>
        <v>29355</v>
      </c>
      <c r="B391" t="s">
        <v>3562</v>
      </c>
    </row>
    <row r="392" spans="1:2" x14ac:dyDescent="0.25">
      <c r="A392" t="str">
        <f>"29365"</f>
        <v>29365</v>
      </c>
      <c r="B392" t="s">
        <v>1002</v>
      </c>
    </row>
    <row r="393" spans="1:2" x14ac:dyDescent="0.25">
      <c r="A393" t="str">
        <f>"29400"</f>
        <v>29400</v>
      </c>
      <c r="B393" t="s">
        <v>745</v>
      </c>
    </row>
    <row r="394" spans="1:2" x14ac:dyDescent="0.25">
      <c r="A394" t="str">
        <f>"29401"</f>
        <v>29401</v>
      </c>
      <c r="B394" t="s">
        <v>3663</v>
      </c>
    </row>
    <row r="395" spans="1:2" x14ac:dyDescent="0.25">
      <c r="A395" t="str">
        <f>"29500"</f>
        <v>29500</v>
      </c>
      <c r="B395" t="s">
        <v>3657</v>
      </c>
    </row>
    <row r="396" spans="1:2" x14ac:dyDescent="0.25">
      <c r="A396" t="str">
        <f>"29550"</f>
        <v>29550</v>
      </c>
      <c r="B396" t="s">
        <v>2865</v>
      </c>
    </row>
    <row r="397" spans="1:2" x14ac:dyDescent="0.25">
      <c r="A397" t="str">
        <f>"29600"</f>
        <v>29600</v>
      </c>
      <c r="B397" t="s">
        <v>3739</v>
      </c>
    </row>
    <row r="398" spans="1:2" x14ac:dyDescent="0.25">
      <c r="A398" t="str">
        <f>"29700"</f>
        <v>29700</v>
      </c>
      <c r="B398" t="s">
        <v>3740</v>
      </c>
    </row>
    <row r="399" spans="1:2" x14ac:dyDescent="0.25">
      <c r="A399" t="str">
        <f>"29800"</f>
        <v>29800</v>
      </c>
      <c r="B399" t="s">
        <v>3741</v>
      </c>
    </row>
    <row r="400" spans="1:2" x14ac:dyDescent="0.25">
      <c r="A400" t="str">
        <f>"29805"</f>
        <v>29805</v>
      </c>
      <c r="B400" t="s">
        <v>3107</v>
      </c>
    </row>
    <row r="401" spans="1:2" x14ac:dyDescent="0.25">
      <c r="A401" t="str">
        <f>"29905"</f>
        <v>29905</v>
      </c>
      <c r="B401" t="s">
        <v>3742</v>
      </c>
    </row>
    <row r="402" spans="1:2" x14ac:dyDescent="0.25">
      <c r="A402" t="str">
        <f>"29910"</f>
        <v>29910</v>
      </c>
      <c r="B402" t="s">
        <v>3743</v>
      </c>
    </row>
    <row r="403" spans="1:2" x14ac:dyDescent="0.25">
      <c r="A403" t="str">
        <f>"29915"</f>
        <v>29915</v>
      </c>
      <c r="B403" t="s">
        <v>3744</v>
      </c>
    </row>
    <row r="404" spans="1:2" x14ac:dyDescent="0.25">
      <c r="A404" t="str">
        <f>"29920"</f>
        <v>29920</v>
      </c>
      <c r="B404" t="s">
        <v>3679</v>
      </c>
    </row>
    <row r="405" spans="1:2" x14ac:dyDescent="0.25">
      <c r="A405" t="str">
        <f>"29925"</f>
        <v>29925</v>
      </c>
      <c r="B405" t="s">
        <v>3656</v>
      </c>
    </row>
    <row r="406" spans="1:2" x14ac:dyDescent="0.25">
      <c r="A406" t="str">
        <f>"29930"</f>
        <v>29930</v>
      </c>
      <c r="B406" t="s">
        <v>4928</v>
      </c>
    </row>
    <row r="407" spans="1:2" x14ac:dyDescent="0.25">
      <c r="A407" t="str">
        <f>"31115"</f>
        <v>31115</v>
      </c>
      <c r="B407" t="s">
        <v>3745</v>
      </c>
    </row>
    <row r="408" spans="1:2" x14ac:dyDescent="0.25">
      <c r="A408" t="str">
        <f>"32115"</f>
        <v>32115</v>
      </c>
      <c r="B408" t="s">
        <v>3746</v>
      </c>
    </row>
    <row r="409" spans="1:2" x14ac:dyDescent="0.25">
      <c r="A409" t="str">
        <f>"33115"</f>
        <v>33115</v>
      </c>
      <c r="B409" t="s">
        <v>3747</v>
      </c>
    </row>
    <row r="410" spans="1:2" x14ac:dyDescent="0.25">
      <c r="A410" t="str">
        <f>"33215"</f>
        <v>33215</v>
      </c>
      <c r="B410" t="s">
        <v>3748</v>
      </c>
    </row>
    <row r="411" spans="1:2" x14ac:dyDescent="0.25">
      <c r="A411" t="str">
        <f>"33315"</f>
        <v>33315</v>
      </c>
      <c r="B411" t="s">
        <v>3749</v>
      </c>
    </row>
    <row r="412" spans="1:2" x14ac:dyDescent="0.25">
      <c r="A412" t="str">
        <f>"34315"</f>
        <v>34315</v>
      </c>
      <c r="B412" t="s">
        <v>3750</v>
      </c>
    </row>
    <row r="413" spans="1:2" x14ac:dyDescent="0.25">
      <c r="A413" t="str">
        <f>"35115"</f>
        <v>35115</v>
      </c>
      <c r="B413" t="s">
        <v>3751</v>
      </c>
    </row>
    <row r="414" spans="1:2" x14ac:dyDescent="0.25">
      <c r="A414" t="str">
        <f>"36115"</f>
        <v>36115</v>
      </c>
      <c r="B414" t="s">
        <v>3752</v>
      </c>
    </row>
    <row r="415" spans="1:2" x14ac:dyDescent="0.25">
      <c r="A415" t="str">
        <f>"40000"</f>
        <v>40000</v>
      </c>
      <c r="B415" t="s">
        <v>3753</v>
      </c>
    </row>
    <row r="416" spans="1:2" x14ac:dyDescent="0.25">
      <c r="A416" t="str">
        <f>"41124"</f>
        <v>41124</v>
      </c>
      <c r="B416" t="s">
        <v>3754</v>
      </c>
    </row>
    <row r="417" spans="1:2" x14ac:dyDescent="0.25">
      <c r="A417" t="str">
        <f>"41125"</f>
        <v>41125</v>
      </c>
      <c r="B417" t="s">
        <v>4972</v>
      </c>
    </row>
    <row r="418" spans="1:2" x14ac:dyDescent="0.25">
      <c r="A418" t="str">
        <f>"43000"</f>
        <v>43000</v>
      </c>
      <c r="B418" t="s">
        <v>3755</v>
      </c>
    </row>
    <row r="419" spans="1:2" x14ac:dyDescent="0.25">
      <c r="A419" t="str">
        <f>"43020"</f>
        <v>43020</v>
      </c>
      <c r="B419" t="s">
        <v>3756</v>
      </c>
    </row>
    <row r="420" spans="1:2" x14ac:dyDescent="0.25">
      <c r="A420" t="str">
        <f>"43021"</f>
        <v>43021</v>
      </c>
      <c r="B420" t="s">
        <v>3757</v>
      </c>
    </row>
    <row r="421" spans="1:2" x14ac:dyDescent="0.25">
      <c r="A421" t="str">
        <f>"43022"</f>
        <v>43022</v>
      </c>
      <c r="B421" t="s">
        <v>3758</v>
      </c>
    </row>
    <row r="422" spans="1:2" x14ac:dyDescent="0.25">
      <c r="A422" t="str">
        <f>"43023"</f>
        <v>43023</v>
      </c>
      <c r="B422" t="s">
        <v>3759</v>
      </c>
    </row>
    <row r="423" spans="1:2" x14ac:dyDescent="0.25">
      <c r="A423" t="str">
        <f>"43024"</f>
        <v>43024</v>
      </c>
      <c r="B423" t="s">
        <v>3760</v>
      </c>
    </row>
    <row r="424" spans="1:2" x14ac:dyDescent="0.25">
      <c r="A424" t="str">
        <f>"43025"</f>
        <v>43025</v>
      </c>
      <c r="B424" t="s">
        <v>4929</v>
      </c>
    </row>
    <row r="425" spans="1:2" x14ac:dyDescent="0.25">
      <c r="A425" t="str">
        <f>"44000"</f>
        <v>44000</v>
      </c>
      <c r="B425" t="s">
        <v>3761</v>
      </c>
    </row>
    <row r="426" spans="1:2" x14ac:dyDescent="0.25">
      <c r="A426" t="str">
        <f>"44017"</f>
        <v>44017</v>
      </c>
      <c r="B426" t="s">
        <v>3762</v>
      </c>
    </row>
    <row r="427" spans="1:2" x14ac:dyDescent="0.25">
      <c r="A427" t="str">
        <f>"44018"</f>
        <v>44018</v>
      </c>
      <c r="B427" t="s">
        <v>3763</v>
      </c>
    </row>
    <row r="428" spans="1:2" x14ac:dyDescent="0.25">
      <c r="A428" t="str">
        <f>"44019"</f>
        <v>44019</v>
      </c>
      <c r="B428" t="s">
        <v>3764</v>
      </c>
    </row>
    <row r="429" spans="1:2" x14ac:dyDescent="0.25">
      <c r="A429" t="str">
        <f>"44020"</f>
        <v>44020</v>
      </c>
      <c r="B429" t="s">
        <v>3765</v>
      </c>
    </row>
    <row r="430" spans="1:2" x14ac:dyDescent="0.25">
      <c r="A430" t="str">
        <f>"44021"</f>
        <v>44021</v>
      </c>
      <c r="B430" t="s">
        <v>3766</v>
      </c>
    </row>
    <row r="431" spans="1:2" x14ac:dyDescent="0.25">
      <c r="A431" t="str">
        <f>"44022"</f>
        <v>44022</v>
      </c>
      <c r="B431" t="s">
        <v>3767</v>
      </c>
    </row>
    <row r="432" spans="1:2" x14ac:dyDescent="0.25">
      <c r="A432" t="str">
        <f>"44023"</f>
        <v>44023</v>
      </c>
      <c r="B432" t="s">
        <v>3768</v>
      </c>
    </row>
    <row r="433" spans="1:2" x14ac:dyDescent="0.25">
      <c r="A433" t="str">
        <f>"44024"</f>
        <v>44024</v>
      </c>
      <c r="B433" t="s">
        <v>3769</v>
      </c>
    </row>
    <row r="434" spans="1:2" x14ac:dyDescent="0.25">
      <c r="A434" t="str">
        <f>"44025"</f>
        <v>44025</v>
      </c>
      <c r="B434" t="s">
        <v>4930</v>
      </c>
    </row>
    <row r="435" spans="1:2" x14ac:dyDescent="0.25">
      <c r="A435" t="str">
        <f>"45000"</f>
        <v>45000</v>
      </c>
      <c r="B435" t="s">
        <v>3770</v>
      </c>
    </row>
    <row r="436" spans="1:2" x14ac:dyDescent="0.25">
      <c r="A436" t="str">
        <f>"45017"</f>
        <v>45017</v>
      </c>
      <c r="B436" t="s">
        <v>5035</v>
      </c>
    </row>
    <row r="437" spans="1:2" x14ac:dyDescent="0.25">
      <c r="A437" t="str">
        <f>"45018"</f>
        <v>45018</v>
      </c>
      <c r="B437" t="s">
        <v>3771</v>
      </c>
    </row>
    <row r="438" spans="1:2" x14ac:dyDescent="0.25">
      <c r="A438" t="str">
        <f>"45019"</f>
        <v>45019</v>
      </c>
      <c r="B438" t="s">
        <v>3772</v>
      </c>
    </row>
    <row r="439" spans="1:2" x14ac:dyDescent="0.25">
      <c r="A439" t="str">
        <f>"45020"</f>
        <v>45020</v>
      </c>
      <c r="B439" t="s">
        <v>3773</v>
      </c>
    </row>
    <row r="440" spans="1:2" x14ac:dyDescent="0.25">
      <c r="A440" t="str">
        <f>"45021"</f>
        <v>45021</v>
      </c>
      <c r="B440" t="s">
        <v>3774</v>
      </c>
    </row>
    <row r="441" spans="1:2" x14ac:dyDescent="0.25">
      <c r="A441" t="str">
        <f>"45022"</f>
        <v>45022</v>
      </c>
      <c r="B441" t="s">
        <v>3775</v>
      </c>
    </row>
    <row r="442" spans="1:2" x14ac:dyDescent="0.25">
      <c r="A442" t="str">
        <f>"45023"</f>
        <v>45023</v>
      </c>
      <c r="B442" t="s">
        <v>3776</v>
      </c>
    </row>
    <row r="443" spans="1:2" x14ac:dyDescent="0.25">
      <c r="A443" t="str">
        <f>"45024"</f>
        <v>45024</v>
      </c>
      <c r="B443" t="s">
        <v>3777</v>
      </c>
    </row>
    <row r="444" spans="1:2" x14ac:dyDescent="0.25">
      <c r="A444" t="str">
        <f>"45025"</f>
        <v>45025</v>
      </c>
      <c r="B444" t="s">
        <v>4931</v>
      </c>
    </row>
    <row r="445" spans="1:2" x14ac:dyDescent="0.25">
      <c r="A445" t="str">
        <f>"45026"</f>
        <v>45026</v>
      </c>
      <c r="B445" t="s">
        <v>8780</v>
      </c>
    </row>
    <row r="446" spans="1:2" x14ac:dyDescent="0.25">
      <c r="A446" t="str">
        <f>"47000"</f>
        <v>47000</v>
      </c>
      <c r="B446" t="s">
        <v>3778</v>
      </c>
    </row>
    <row r="447" spans="1:2" x14ac:dyDescent="0.25">
      <c r="A447" t="str">
        <f>"47010"</f>
        <v>47010</v>
      </c>
      <c r="B447" t="s">
        <v>3779</v>
      </c>
    </row>
    <row r="448" spans="1:2" x14ac:dyDescent="0.25">
      <c r="A448" t="str">
        <f>"47018"</f>
        <v>47018</v>
      </c>
      <c r="B448" t="s">
        <v>3780</v>
      </c>
    </row>
    <row r="449" spans="1:2" x14ac:dyDescent="0.25">
      <c r="A449" t="str">
        <f>"47019"</f>
        <v>47019</v>
      </c>
      <c r="B449" t="s">
        <v>3781</v>
      </c>
    </row>
    <row r="450" spans="1:2" x14ac:dyDescent="0.25">
      <c r="A450" t="str">
        <f>"47020"</f>
        <v>47020</v>
      </c>
      <c r="B450" t="s">
        <v>3782</v>
      </c>
    </row>
    <row r="451" spans="1:2" x14ac:dyDescent="0.25">
      <c r="A451" t="str">
        <f>"47021"</f>
        <v>47021</v>
      </c>
      <c r="B451" t="s">
        <v>3783</v>
      </c>
    </row>
    <row r="452" spans="1:2" x14ac:dyDescent="0.25">
      <c r="A452" t="str">
        <f>"47022"</f>
        <v>47022</v>
      </c>
      <c r="B452" t="s">
        <v>3784</v>
      </c>
    </row>
    <row r="453" spans="1:2" x14ac:dyDescent="0.25">
      <c r="A453" t="str">
        <f>"47023"</f>
        <v>47023</v>
      </c>
      <c r="B453" t="s">
        <v>3785</v>
      </c>
    </row>
    <row r="454" spans="1:2" x14ac:dyDescent="0.25">
      <c r="A454" t="str">
        <f>"47024"</f>
        <v>47024</v>
      </c>
      <c r="B454" t="s">
        <v>3786</v>
      </c>
    </row>
    <row r="455" spans="1:2" x14ac:dyDescent="0.25">
      <c r="A455" t="str">
        <f>"47025"</f>
        <v>47025</v>
      </c>
      <c r="B455" t="s">
        <v>4932</v>
      </c>
    </row>
    <row r="456" spans="1:2" x14ac:dyDescent="0.25">
      <c r="A456" t="str">
        <f>"47026"</f>
        <v>47026</v>
      </c>
      <c r="B456" t="s">
        <v>8781</v>
      </c>
    </row>
    <row r="457" spans="1:2" x14ac:dyDescent="0.25">
      <c r="A457" t="str">
        <f>"48000"</f>
        <v>48000</v>
      </c>
      <c r="B457" t="s">
        <v>3787</v>
      </c>
    </row>
    <row r="458" spans="1:2" x14ac:dyDescent="0.25">
      <c r="A458" t="str">
        <f>"48017"</f>
        <v>48017</v>
      </c>
      <c r="B458" t="s">
        <v>3788</v>
      </c>
    </row>
    <row r="459" spans="1:2" x14ac:dyDescent="0.25">
      <c r="A459" t="str">
        <f>"48018"</f>
        <v>48018</v>
      </c>
      <c r="B459" t="s">
        <v>3789</v>
      </c>
    </row>
    <row r="460" spans="1:2" x14ac:dyDescent="0.25">
      <c r="A460" t="str">
        <f>"48019"</f>
        <v>48019</v>
      </c>
      <c r="B460" t="s">
        <v>3790</v>
      </c>
    </row>
    <row r="461" spans="1:2" x14ac:dyDescent="0.25">
      <c r="A461" t="str">
        <f>"48020"</f>
        <v>48020</v>
      </c>
      <c r="B461" t="s">
        <v>3791</v>
      </c>
    </row>
    <row r="462" spans="1:2" x14ac:dyDescent="0.25">
      <c r="A462" t="str">
        <f>"48021"</f>
        <v>48021</v>
      </c>
      <c r="B462" t="s">
        <v>3792</v>
      </c>
    </row>
    <row r="463" spans="1:2" x14ac:dyDescent="0.25">
      <c r="A463" t="str">
        <f>"48022"</f>
        <v>48022</v>
      </c>
      <c r="B463" t="s">
        <v>3793</v>
      </c>
    </row>
    <row r="464" spans="1:2" x14ac:dyDescent="0.25">
      <c r="A464" t="str">
        <f>"48023"</f>
        <v>48023</v>
      </c>
      <c r="B464" t="s">
        <v>3794</v>
      </c>
    </row>
    <row r="465" spans="1:2" x14ac:dyDescent="0.25">
      <c r="A465" t="str">
        <f>"48024"</f>
        <v>48024</v>
      </c>
      <c r="B465" t="s">
        <v>3795</v>
      </c>
    </row>
    <row r="466" spans="1:2" x14ac:dyDescent="0.25">
      <c r="A466" t="str">
        <f>"48025"</f>
        <v>48025</v>
      </c>
      <c r="B466" t="s">
        <v>4973</v>
      </c>
    </row>
    <row r="467" spans="1:2" x14ac:dyDescent="0.25">
      <c r="A467" t="str">
        <f>"48026"</f>
        <v>48026</v>
      </c>
      <c r="B467" t="s">
        <v>8782</v>
      </c>
    </row>
    <row r="468" spans="1:2" x14ac:dyDescent="0.25">
      <c r="A468" t="str">
        <f>"50000"</f>
        <v>50000</v>
      </c>
      <c r="B468" t="s">
        <v>3796</v>
      </c>
    </row>
    <row r="469" spans="1:2" x14ac:dyDescent="0.25">
      <c r="A469" t="str">
        <f>"51100"</f>
        <v>51100</v>
      </c>
      <c r="B469" t="s">
        <v>3797</v>
      </c>
    </row>
    <row r="470" spans="1:2" x14ac:dyDescent="0.25">
      <c r="A470" t="str">
        <f>"51110"</f>
        <v>51110</v>
      </c>
      <c r="B470" t="s">
        <v>3510</v>
      </c>
    </row>
    <row r="471" spans="1:2" x14ac:dyDescent="0.25">
      <c r="A471" t="str">
        <f>"51120"</f>
        <v>51120</v>
      </c>
      <c r="B471" t="s">
        <v>3689</v>
      </c>
    </row>
    <row r="472" spans="1:2" x14ac:dyDescent="0.25">
      <c r="A472" t="str">
        <f>"51200"</f>
        <v>51200</v>
      </c>
      <c r="B472" t="s">
        <v>3798</v>
      </c>
    </row>
    <row r="473" spans="1:2" x14ac:dyDescent="0.25">
      <c r="A473" t="str">
        <f>"51205"</f>
        <v>51205</v>
      </c>
      <c r="B473" t="s">
        <v>3799</v>
      </c>
    </row>
    <row r="474" spans="1:2" x14ac:dyDescent="0.25">
      <c r="A474" t="str">
        <f>"51206"</f>
        <v>51206</v>
      </c>
      <c r="B474" t="s">
        <v>3800</v>
      </c>
    </row>
    <row r="475" spans="1:2" x14ac:dyDescent="0.25">
      <c r="A475" t="str">
        <f>"51210"</f>
        <v>51210</v>
      </c>
      <c r="B475" t="s">
        <v>3801</v>
      </c>
    </row>
    <row r="476" spans="1:2" x14ac:dyDescent="0.25">
      <c r="A476" t="str">
        <f>"51215"</f>
        <v>51215</v>
      </c>
      <c r="B476" t="s">
        <v>3802</v>
      </c>
    </row>
    <row r="477" spans="1:2" x14ac:dyDescent="0.25">
      <c r="A477" t="str">
        <f>"51220"</f>
        <v>51220</v>
      </c>
      <c r="B477" t="s">
        <v>3803</v>
      </c>
    </row>
    <row r="478" spans="1:2" x14ac:dyDescent="0.25">
      <c r="A478" t="str">
        <f>"51225"</f>
        <v>51225</v>
      </c>
      <c r="B478" t="s">
        <v>3804</v>
      </c>
    </row>
    <row r="479" spans="1:2" x14ac:dyDescent="0.25">
      <c r="A479" t="str">
        <f>"51230"</f>
        <v>51230</v>
      </c>
      <c r="B479" t="s">
        <v>3805</v>
      </c>
    </row>
    <row r="480" spans="1:2" x14ac:dyDescent="0.25">
      <c r="A480" t="str">
        <f>"51235"</f>
        <v>51235</v>
      </c>
      <c r="B480" t="s">
        <v>3806</v>
      </c>
    </row>
    <row r="481" spans="1:2" x14ac:dyDescent="0.25">
      <c r="A481" t="str">
        <f>"51240"</f>
        <v>51240</v>
      </c>
      <c r="B481" t="s">
        <v>3807</v>
      </c>
    </row>
    <row r="482" spans="1:2" x14ac:dyDescent="0.25">
      <c r="A482" t="str">
        <f>"51245"</f>
        <v>51245</v>
      </c>
      <c r="B482" t="s">
        <v>3808</v>
      </c>
    </row>
    <row r="483" spans="1:2" x14ac:dyDescent="0.25">
      <c r="A483" t="str">
        <f>"51255"</f>
        <v>51255</v>
      </c>
      <c r="B483" t="s">
        <v>3809</v>
      </c>
    </row>
    <row r="484" spans="1:2" x14ac:dyDescent="0.25">
      <c r="A484" t="str">
        <f>"52200"</f>
        <v>52200</v>
      </c>
      <c r="B484" t="s">
        <v>3515</v>
      </c>
    </row>
    <row r="485" spans="1:2" x14ac:dyDescent="0.25">
      <c r="A485" t="str">
        <f>"52300"</f>
        <v>52300</v>
      </c>
      <c r="B485" t="s">
        <v>3479</v>
      </c>
    </row>
    <row r="486" spans="1:2" x14ac:dyDescent="0.25">
      <c r="A486" t="str">
        <f>"52400"</f>
        <v>52400</v>
      </c>
      <c r="B486" t="s">
        <v>3434</v>
      </c>
    </row>
    <row r="487" spans="1:2" x14ac:dyDescent="0.25">
      <c r="A487" t="str">
        <f>"52500"</f>
        <v>52500</v>
      </c>
      <c r="B487" t="s">
        <v>3728</v>
      </c>
    </row>
    <row r="488" spans="1:2" x14ac:dyDescent="0.25">
      <c r="A488" t="str">
        <f>"52600"</f>
        <v>52600</v>
      </c>
      <c r="B488" t="s">
        <v>3810</v>
      </c>
    </row>
    <row r="489" spans="1:2" x14ac:dyDescent="0.25">
      <c r="A489" t="str">
        <f>"53110"</f>
        <v>53110</v>
      </c>
      <c r="B489" t="s">
        <v>3811</v>
      </c>
    </row>
    <row r="490" spans="1:2" x14ac:dyDescent="0.25">
      <c r="A490" t="str">
        <f>"53115"</f>
        <v>53115</v>
      </c>
      <c r="B490" t="s">
        <v>3812</v>
      </c>
    </row>
    <row r="491" spans="1:2" x14ac:dyDescent="0.25">
      <c r="A491" t="str">
        <f>"53120"</f>
        <v>53120</v>
      </c>
      <c r="B491" t="s">
        <v>3813</v>
      </c>
    </row>
    <row r="492" spans="1:2" x14ac:dyDescent="0.25">
      <c r="A492" t="str">
        <f>"53130"</f>
        <v>53130</v>
      </c>
      <c r="B492" t="s">
        <v>3814</v>
      </c>
    </row>
    <row r="493" spans="1:2" x14ac:dyDescent="0.25">
      <c r="A493" t="str">
        <f>"53135"</f>
        <v>53135</v>
      </c>
      <c r="B493" t="s">
        <v>3815</v>
      </c>
    </row>
    <row r="494" spans="1:2" x14ac:dyDescent="0.25">
      <c r="A494" t="str">
        <f>"53150"</f>
        <v>53150</v>
      </c>
      <c r="B494" t="s">
        <v>3816</v>
      </c>
    </row>
    <row r="495" spans="1:2" x14ac:dyDescent="0.25">
      <c r="A495" t="str">
        <f>"53210"</f>
        <v>53210</v>
      </c>
      <c r="B495" t="s">
        <v>3817</v>
      </c>
    </row>
    <row r="496" spans="1:2" x14ac:dyDescent="0.25">
      <c r="A496" t="str">
        <f>"53220"</f>
        <v>53220</v>
      </c>
      <c r="B496" t="s">
        <v>3818</v>
      </c>
    </row>
    <row r="497" spans="1:2" x14ac:dyDescent="0.25">
      <c r="A497" t="str">
        <f>"53230"</f>
        <v>53230</v>
      </c>
      <c r="B497" t="s">
        <v>3819</v>
      </c>
    </row>
    <row r="498" spans="1:2" x14ac:dyDescent="0.25">
      <c r="A498" t="str">
        <f>"53305"</f>
        <v>53305</v>
      </c>
      <c r="B498" t="s">
        <v>3820</v>
      </c>
    </row>
    <row r="499" spans="1:2" x14ac:dyDescent="0.25">
      <c r="A499" t="str">
        <f>"53306"</f>
        <v>53306</v>
      </c>
      <c r="B499" t="s">
        <v>3821</v>
      </c>
    </row>
    <row r="500" spans="1:2" x14ac:dyDescent="0.25">
      <c r="A500" t="str">
        <f>"53307"</f>
        <v>53307</v>
      </c>
      <c r="B500" t="s">
        <v>3822</v>
      </c>
    </row>
    <row r="501" spans="1:2" x14ac:dyDescent="0.25">
      <c r="A501" t="str">
        <f>"53308"</f>
        <v>53308</v>
      </c>
      <c r="B501" t="s">
        <v>3823</v>
      </c>
    </row>
    <row r="502" spans="1:2" x14ac:dyDescent="0.25">
      <c r="A502" t="str">
        <f>"53310"</f>
        <v>53310</v>
      </c>
      <c r="B502" t="s">
        <v>3824</v>
      </c>
    </row>
    <row r="503" spans="1:2" x14ac:dyDescent="0.25">
      <c r="A503" t="str">
        <f>"53315"</f>
        <v>53315</v>
      </c>
      <c r="B503" t="s">
        <v>3825</v>
      </c>
    </row>
    <row r="504" spans="1:2" x14ac:dyDescent="0.25">
      <c r="A504" t="str">
        <f>"53319"</f>
        <v>53319</v>
      </c>
      <c r="B504" t="s">
        <v>2143</v>
      </c>
    </row>
    <row r="505" spans="1:2" x14ac:dyDescent="0.25">
      <c r="A505" t="str">
        <f>"53320"</f>
        <v>53320</v>
      </c>
      <c r="B505" t="s">
        <v>3826</v>
      </c>
    </row>
    <row r="506" spans="1:2" x14ac:dyDescent="0.25">
      <c r="A506" t="str">
        <f>"53321"</f>
        <v>53321</v>
      </c>
      <c r="B506" t="s">
        <v>3827</v>
      </c>
    </row>
    <row r="507" spans="1:2" x14ac:dyDescent="0.25">
      <c r="A507" t="str">
        <f>"53322"</f>
        <v>53322</v>
      </c>
      <c r="B507" t="s">
        <v>3828</v>
      </c>
    </row>
    <row r="508" spans="1:2" x14ac:dyDescent="0.25">
      <c r="A508" t="str">
        <f>"53323"</f>
        <v>53323</v>
      </c>
      <c r="B508" t="s">
        <v>3829</v>
      </c>
    </row>
    <row r="509" spans="1:2" x14ac:dyDescent="0.25">
      <c r="A509" t="str">
        <f>"53324"</f>
        <v>53324</v>
      </c>
      <c r="B509" t="s">
        <v>3830</v>
      </c>
    </row>
    <row r="510" spans="1:2" x14ac:dyDescent="0.25">
      <c r="A510" t="str">
        <f>"53325"</f>
        <v>53325</v>
      </c>
      <c r="B510" t="s">
        <v>3831</v>
      </c>
    </row>
    <row r="511" spans="1:2" x14ac:dyDescent="0.25">
      <c r="A511" t="str">
        <f>"53326"</f>
        <v>53326</v>
      </c>
      <c r="B511" t="s">
        <v>3832</v>
      </c>
    </row>
    <row r="512" spans="1:2" x14ac:dyDescent="0.25">
      <c r="A512" t="str">
        <f>"53327"</f>
        <v>53327</v>
      </c>
      <c r="B512" t="s">
        <v>3833</v>
      </c>
    </row>
    <row r="513" spans="1:2" x14ac:dyDescent="0.25">
      <c r="A513" t="str">
        <f>"53328"</f>
        <v>53328</v>
      </c>
      <c r="B513" t="s">
        <v>3834</v>
      </c>
    </row>
    <row r="514" spans="1:2" x14ac:dyDescent="0.25">
      <c r="A514" t="str">
        <f>"53329"</f>
        <v>53329</v>
      </c>
      <c r="B514" t="s">
        <v>3835</v>
      </c>
    </row>
    <row r="515" spans="1:2" x14ac:dyDescent="0.25">
      <c r="A515" t="str">
        <f>"53330"</f>
        <v>53330</v>
      </c>
      <c r="B515" t="s">
        <v>2483</v>
      </c>
    </row>
    <row r="516" spans="1:2" x14ac:dyDescent="0.25">
      <c r="A516" t="str">
        <f>"53335"</f>
        <v>53335</v>
      </c>
      <c r="B516" t="s">
        <v>3446</v>
      </c>
    </row>
    <row r="517" spans="1:2" x14ac:dyDescent="0.25">
      <c r="A517" t="str">
        <f>"53340"</f>
        <v>53340</v>
      </c>
      <c r="B517" t="s">
        <v>3836</v>
      </c>
    </row>
    <row r="518" spans="1:2" x14ac:dyDescent="0.25">
      <c r="A518" t="str">
        <f>"53345"</f>
        <v>53345</v>
      </c>
      <c r="B518" t="s">
        <v>3837</v>
      </c>
    </row>
    <row r="519" spans="1:2" x14ac:dyDescent="0.25">
      <c r="A519" t="str">
        <f>"53350"</f>
        <v>53350</v>
      </c>
      <c r="B519" t="s">
        <v>3838</v>
      </c>
    </row>
    <row r="520" spans="1:2" x14ac:dyDescent="0.25">
      <c r="A520" t="str">
        <f>"53355"</f>
        <v>53355</v>
      </c>
      <c r="B520" t="s">
        <v>3839</v>
      </c>
    </row>
    <row r="521" spans="1:2" x14ac:dyDescent="0.25">
      <c r="A521" t="str">
        <f>"53360"</f>
        <v>53360</v>
      </c>
      <c r="B521" t="s">
        <v>3840</v>
      </c>
    </row>
    <row r="522" spans="1:2" x14ac:dyDescent="0.25">
      <c r="A522" t="str">
        <f>"53365"</f>
        <v>53365</v>
      </c>
      <c r="B522" t="s">
        <v>3841</v>
      </c>
    </row>
    <row r="523" spans="1:2" x14ac:dyDescent="0.25">
      <c r="A523" t="str">
        <f>"53410"</f>
        <v>53410</v>
      </c>
      <c r="B523" t="s">
        <v>3842</v>
      </c>
    </row>
    <row r="524" spans="1:2" x14ac:dyDescent="0.25">
      <c r="A524" t="str">
        <f>"54111"</f>
        <v>54111</v>
      </c>
      <c r="B524" t="s">
        <v>3843</v>
      </c>
    </row>
    <row r="525" spans="1:2" x14ac:dyDescent="0.25">
      <c r="A525" t="str">
        <f>"54112"</f>
        <v>54112</v>
      </c>
      <c r="B525" t="s">
        <v>2981</v>
      </c>
    </row>
    <row r="526" spans="1:2" x14ac:dyDescent="0.25">
      <c r="A526" t="str">
        <f>"54113"</f>
        <v>54113</v>
      </c>
      <c r="B526" t="s">
        <v>3844</v>
      </c>
    </row>
    <row r="527" spans="1:2" x14ac:dyDescent="0.25">
      <c r="A527" t="str">
        <f>"54121"</f>
        <v>54121</v>
      </c>
      <c r="B527" t="s">
        <v>3845</v>
      </c>
    </row>
    <row r="528" spans="1:2" x14ac:dyDescent="0.25">
      <c r="A528" t="str">
        <f>"54122"</f>
        <v>54122</v>
      </c>
      <c r="B528" t="s">
        <v>3846</v>
      </c>
    </row>
    <row r="529" spans="1:2" x14ac:dyDescent="0.25">
      <c r="A529" t="str">
        <f>"54123"</f>
        <v>54123</v>
      </c>
      <c r="B529" t="s">
        <v>3847</v>
      </c>
    </row>
    <row r="530" spans="1:2" x14ac:dyDescent="0.25">
      <c r="A530" t="str">
        <f>"54124"</f>
        <v>54124</v>
      </c>
      <c r="B530" t="s">
        <v>3520</v>
      </c>
    </row>
    <row r="531" spans="1:2" x14ac:dyDescent="0.25">
      <c r="A531" t="str">
        <f>"54125"</f>
        <v>54125</v>
      </c>
      <c r="B531" t="s">
        <v>3521</v>
      </c>
    </row>
    <row r="532" spans="1:2" x14ac:dyDescent="0.25">
      <c r="A532" t="str">
        <f>"54126"</f>
        <v>54126</v>
      </c>
      <c r="B532" t="s">
        <v>3692</v>
      </c>
    </row>
    <row r="533" spans="1:2" x14ac:dyDescent="0.25">
      <c r="A533" t="str">
        <f>"54127"</f>
        <v>54127</v>
      </c>
      <c r="B533" t="s">
        <v>3693</v>
      </c>
    </row>
    <row r="534" spans="1:2" x14ac:dyDescent="0.25">
      <c r="A534" t="str">
        <f>"54128"</f>
        <v>54128</v>
      </c>
      <c r="B534" t="s">
        <v>3522</v>
      </c>
    </row>
    <row r="535" spans="1:2" x14ac:dyDescent="0.25">
      <c r="A535" t="str">
        <f>"54129"</f>
        <v>54129</v>
      </c>
      <c r="B535" t="s">
        <v>3523</v>
      </c>
    </row>
    <row r="536" spans="1:2" x14ac:dyDescent="0.25">
      <c r="A536" t="str">
        <f>"54131"</f>
        <v>54131</v>
      </c>
      <c r="B536" t="s">
        <v>3848</v>
      </c>
    </row>
    <row r="537" spans="1:2" x14ac:dyDescent="0.25">
      <c r="A537" t="str">
        <f>"54132"</f>
        <v>54132</v>
      </c>
      <c r="B537" t="s">
        <v>3849</v>
      </c>
    </row>
    <row r="538" spans="1:2" x14ac:dyDescent="0.25">
      <c r="A538" t="str">
        <f>"54133"</f>
        <v>54133</v>
      </c>
      <c r="B538" t="s">
        <v>3850</v>
      </c>
    </row>
    <row r="539" spans="1:2" x14ac:dyDescent="0.25">
      <c r="A539" t="str">
        <f>"54134"</f>
        <v>54134</v>
      </c>
      <c r="B539" t="s">
        <v>3851</v>
      </c>
    </row>
    <row r="540" spans="1:2" x14ac:dyDescent="0.25">
      <c r="A540" t="str">
        <f>"54141"</f>
        <v>54141</v>
      </c>
      <c r="B540" t="s">
        <v>3852</v>
      </c>
    </row>
    <row r="541" spans="1:2" x14ac:dyDescent="0.25">
      <c r="A541" t="str">
        <f>"54142"</f>
        <v>54142</v>
      </c>
      <c r="B541" t="s">
        <v>3526</v>
      </c>
    </row>
    <row r="542" spans="1:2" x14ac:dyDescent="0.25">
      <c r="A542" t="str">
        <f>"54143"</f>
        <v>54143</v>
      </c>
      <c r="B542" t="s">
        <v>3695</v>
      </c>
    </row>
    <row r="543" spans="1:2" x14ac:dyDescent="0.25">
      <c r="A543" t="str">
        <f>"54144"</f>
        <v>54144</v>
      </c>
      <c r="B543" t="s">
        <v>3853</v>
      </c>
    </row>
    <row r="544" spans="1:2" x14ac:dyDescent="0.25">
      <c r="A544" t="str">
        <f>"54145"</f>
        <v>54145</v>
      </c>
      <c r="B544" t="s">
        <v>3854</v>
      </c>
    </row>
    <row r="545" spans="1:2" x14ac:dyDescent="0.25">
      <c r="A545" t="str">
        <f>"54146"</f>
        <v>54146</v>
      </c>
      <c r="B545" t="s">
        <v>3855</v>
      </c>
    </row>
    <row r="546" spans="1:2" x14ac:dyDescent="0.25">
      <c r="A546" t="str">
        <f>"54147"</f>
        <v>54147</v>
      </c>
      <c r="B546" t="s">
        <v>3525</v>
      </c>
    </row>
    <row r="547" spans="1:2" x14ac:dyDescent="0.25">
      <c r="A547" t="str">
        <f>"54148"</f>
        <v>54148</v>
      </c>
      <c r="B547" t="s">
        <v>3694</v>
      </c>
    </row>
    <row r="548" spans="1:2" x14ac:dyDescent="0.25">
      <c r="A548" t="str">
        <f>"54151"</f>
        <v>54151</v>
      </c>
      <c r="B548" t="s">
        <v>3044</v>
      </c>
    </row>
    <row r="549" spans="1:2" x14ac:dyDescent="0.25">
      <c r="A549" t="str">
        <f>"54152"</f>
        <v>54152</v>
      </c>
      <c r="B549" t="s">
        <v>3856</v>
      </c>
    </row>
    <row r="550" spans="1:2" x14ac:dyDescent="0.25">
      <c r="A550" t="str">
        <f>"54153"</f>
        <v>54153</v>
      </c>
      <c r="B550" t="s">
        <v>3857</v>
      </c>
    </row>
    <row r="551" spans="1:2" x14ac:dyDescent="0.25">
      <c r="A551" t="str">
        <f>"54154"</f>
        <v>54154</v>
      </c>
      <c r="B551" t="s">
        <v>3858</v>
      </c>
    </row>
    <row r="552" spans="1:2" x14ac:dyDescent="0.25">
      <c r="A552" t="str">
        <f>"54161"</f>
        <v>54161</v>
      </c>
      <c r="B552" t="s">
        <v>3859</v>
      </c>
    </row>
    <row r="553" spans="1:2" x14ac:dyDescent="0.25">
      <c r="A553" t="str">
        <f>"54162"</f>
        <v>54162</v>
      </c>
      <c r="B553" t="s">
        <v>3530</v>
      </c>
    </row>
    <row r="554" spans="1:2" x14ac:dyDescent="0.25">
      <c r="A554" t="str">
        <f>"54163"</f>
        <v>54163</v>
      </c>
      <c r="B554" t="s">
        <v>3860</v>
      </c>
    </row>
    <row r="555" spans="1:2" x14ac:dyDescent="0.25">
      <c r="A555" t="str">
        <f>"54164"</f>
        <v>54164</v>
      </c>
      <c r="B555" t="s">
        <v>3861</v>
      </c>
    </row>
    <row r="556" spans="1:2" x14ac:dyDescent="0.25">
      <c r="A556" t="str">
        <f>"54165"</f>
        <v>54165</v>
      </c>
      <c r="B556" t="s">
        <v>3862</v>
      </c>
    </row>
    <row r="557" spans="1:2" x14ac:dyDescent="0.25">
      <c r="A557" t="str">
        <f>"54166"</f>
        <v>54166</v>
      </c>
      <c r="B557" t="s">
        <v>3863</v>
      </c>
    </row>
    <row r="558" spans="1:2" x14ac:dyDescent="0.25">
      <c r="A558" t="str">
        <f>"54167"</f>
        <v>54167</v>
      </c>
      <c r="B558" t="s">
        <v>3864</v>
      </c>
    </row>
    <row r="559" spans="1:2" x14ac:dyDescent="0.25">
      <c r="A559" t="str">
        <f>"54168"</f>
        <v>54168</v>
      </c>
      <c r="B559" t="s">
        <v>3865</v>
      </c>
    </row>
    <row r="560" spans="1:2" x14ac:dyDescent="0.25">
      <c r="A560" t="str">
        <f>"54169"</f>
        <v>54169</v>
      </c>
      <c r="B560" t="s">
        <v>3866</v>
      </c>
    </row>
    <row r="561" spans="1:2" x14ac:dyDescent="0.25">
      <c r="A561" t="str">
        <f>"54171"</f>
        <v>54171</v>
      </c>
      <c r="B561" t="s">
        <v>3867</v>
      </c>
    </row>
    <row r="562" spans="1:2" x14ac:dyDescent="0.25">
      <c r="A562" t="str">
        <f>"54172"</f>
        <v>54172</v>
      </c>
      <c r="B562" t="s">
        <v>3868</v>
      </c>
    </row>
    <row r="563" spans="1:2" x14ac:dyDescent="0.25">
      <c r="A563" t="str">
        <f>"54211"</f>
        <v>54211</v>
      </c>
      <c r="B563" t="s">
        <v>3869</v>
      </c>
    </row>
    <row r="564" spans="1:2" x14ac:dyDescent="0.25">
      <c r="A564" t="str">
        <f>"54212"</f>
        <v>54212</v>
      </c>
      <c r="B564" t="s">
        <v>3033</v>
      </c>
    </row>
    <row r="565" spans="1:2" x14ac:dyDescent="0.25">
      <c r="A565" t="str">
        <f>"54213"</f>
        <v>54213</v>
      </c>
      <c r="B565" t="s">
        <v>3870</v>
      </c>
    </row>
    <row r="566" spans="1:2" x14ac:dyDescent="0.25">
      <c r="A566" t="str">
        <f>"54214"</f>
        <v>54214</v>
      </c>
      <c r="B566" t="s">
        <v>3871</v>
      </c>
    </row>
    <row r="567" spans="1:2" x14ac:dyDescent="0.25">
      <c r="A567" t="str">
        <f>"54215"</f>
        <v>54215</v>
      </c>
      <c r="B567" t="s">
        <v>3872</v>
      </c>
    </row>
    <row r="568" spans="1:2" x14ac:dyDescent="0.25">
      <c r="A568" t="str">
        <f>"54216"</f>
        <v>54216</v>
      </c>
      <c r="B568" t="s">
        <v>3816</v>
      </c>
    </row>
  </sheetData>
  <autoFilter ref="A3:B555" xr:uid="{069B0B65-81B2-4EA8-AEDB-E621DEFDB5BC}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25920-DF7E-4A68-BB19-218552C63EE1}">
  <dimension ref="A1:B9"/>
  <sheetViews>
    <sheetView workbookViewId="0">
      <pane ySplit="3" topLeftCell="A4" activePane="bottomLeft" state="frozen"/>
      <selection pane="bottomLeft" activeCell="A4" sqref="A4:B9"/>
    </sheetView>
  </sheetViews>
  <sheetFormatPr defaultRowHeight="15" x14ac:dyDescent="0.25"/>
  <cols>
    <col min="1" max="1" width="15.85546875" customWidth="1"/>
    <col min="2" max="2" width="30.7109375" customWidth="1"/>
  </cols>
  <sheetData>
    <row r="1" spans="1:2" x14ac:dyDescent="0.25">
      <c r="A1" s="2" t="s">
        <v>5036</v>
      </c>
    </row>
    <row r="3" spans="1:2" x14ac:dyDescent="0.25">
      <c r="A3" s="3" t="s">
        <v>4876</v>
      </c>
      <c r="B3" s="3" t="s">
        <v>0</v>
      </c>
    </row>
    <row r="4" spans="1:2" x14ac:dyDescent="0.25">
      <c r="A4" t="str">
        <f>"0"</f>
        <v>0</v>
      </c>
      <c r="B4" t="s">
        <v>3509</v>
      </c>
    </row>
    <row r="5" spans="1:2" x14ac:dyDescent="0.25">
      <c r="A5" t="str">
        <f>"1"</f>
        <v>1</v>
      </c>
      <c r="B5" t="s">
        <v>3510</v>
      </c>
    </row>
    <row r="6" spans="1:2" x14ac:dyDescent="0.25">
      <c r="A6" t="str">
        <f>"2"</f>
        <v>2</v>
      </c>
      <c r="B6" t="s">
        <v>3689</v>
      </c>
    </row>
    <row r="7" spans="1:2" x14ac:dyDescent="0.25">
      <c r="A7" t="str">
        <f>"3"</f>
        <v>3</v>
      </c>
      <c r="B7" t="s">
        <v>3872</v>
      </c>
    </row>
    <row r="8" spans="1:2" x14ac:dyDescent="0.25">
      <c r="A8" t="str">
        <f>"4"</f>
        <v>4</v>
      </c>
      <c r="B8" t="s">
        <v>3873</v>
      </c>
    </row>
    <row r="9" spans="1:2" x14ac:dyDescent="0.25">
      <c r="A9" t="str">
        <f>"5"</f>
        <v>5</v>
      </c>
      <c r="B9" t="s">
        <v>3796</v>
      </c>
    </row>
  </sheetData>
  <autoFilter ref="A3:B9" xr:uid="{D6E25920-DF7E-4A68-BB19-218552C63EE1}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03E72-D327-4CC5-A143-4A09D61BFA62}">
  <dimension ref="A1:B38"/>
  <sheetViews>
    <sheetView workbookViewId="0">
      <pane ySplit="3" topLeftCell="A4" activePane="bottomLeft" state="frozen"/>
      <selection pane="bottomLeft" activeCell="A4" sqref="A4:B38"/>
    </sheetView>
  </sheetViews>
  <sheetFormatPr defaultRowHeight="15" x14ac:dyDescent="0.25"/>
  <cols>
    <col min="1" max="1" width="15.5703125" customWidth="1"/>
    <col min="2" max="2" width="30.7109375" customWidth="1"/>
  </cols>
  <sheetData>
    <row r="1" spans="1:2" x14ac:dyDescent="0.25">
      <c r="A1" s="2" t="s">
        <v>5036</v>
      </c>
    </row>
    <row r="3" spans="1:2" x14ac:dyDescent="0.25">
      <c r="A3" s="3" t="s">
        <v>4877</v>
      </c>
      <c r="B3" s="3" t="s">
        <v>0</v>
      </c>
    </row>
    <row r="4" spans="1:2" x14ac:dyDescent="0.25">
      <c r="A4" t="str">
        <f>"00"</f>
        <v>00</v>
      </c>
      <c r="B4" t="s">
        <v>3509</v>
      </c>
    </row>
    <row r="5" spans="1:2" x14ac:dyDescent="0.25">
      <c r="A5" t="str">
        <f>"10"</f>
        <v>10</v>
      </c>
      <c r="B5" t="s">
        <v>3510</v>
      </c>
    </row>
    <row r="6" spans="1:2" x14ac:dyDescent="0.25">
      <c r="A6" t="str">
        <f>"11"</f>
        <v>11</v>
      </c>
      <c r="B6" t="s">
        <v>3874</v>
      </c>
    </row>
    <row r="7" spans="1:2" x14ac:dyDescent="0.25">
      <c r="A7" t="str">
        <f>"14"</f>
        <v>14</v>
      </c>
      <c r="B7" t="s">
        <v>3875</v>
      </c>
    </row>
    <row r="8" spans="1:2" x14ac:dyDescent="0.25">
      <c r="A8" t="str">
        <f>"15"</f>
        <v>15</v>
      </c>
      <c r="B8" t="s">
        <v>3876</v>
      </c>
    </row>
    <row r="9" spans="1:2" x14ac:dyDescent="0.25">
      <c r="A9" t="str">
        <f>"16"</f>
        <v>16</v>
      </c>
      <c r="B9" t="s">
        <v>3876</v>
      </c>
    </row>
    <row r="10" spans="1:2" x14ac:dyDescent="0.25">
      <c r="A10" t="str">
        <f>"17"</f>
        <v>17</v>
      </c>
      <c r="B10" t="s">
        <v>3877</v>
      </c>
    </row>
    <row r="11" spans="1:2" x14ac:dyDescent="0.25">
      <c r="A11" t="str">
        <f>"18"</f>
        <v>18</v>
      </c>
      <c r="B11" t="s">
        <v>2461</v>
      </c>
    </row>
    <row r="12" spans="1:2" x14ac:dyDescent="0.25">
      <c r="A12" t="str">
        <f>"19"</f>
        <v>19</v>
      </c>
      <c r="B12" t="s">
        <v>2878</v>
      </c>
    </row>
    <row r="13" spans="1:2" x14ac:dyDescent="0.25">
      <c r="A13" t="str">
        <f>"20"</f>
        <v>20</v>
      </c>
      <c r="B13" t="s">
        <v>3689</v>
      </c>
    </row>
    <row r="14" spans="1:2" x14ac:dyDescent="0.25">
      <c r="A14" t="str">
        <f>"21"</f>
        <v>21</v>
      </c>
      <c r="B14" t="s">
        <v>3874</v>
      </c>
    </row>
    <row r="15" spans="1:2" x14ac:dyDescent="0.25">
      <c r="A15" t="str">
        <f>"24"</f>
        <v>24</v>
      </c>
      <c r="B15" t="s">
        <v>3875</v>
      </c>
    </row>
    <row r="16" spans="1:2" x14ac:dyDescent="0.25">
      <c r="A16" t="str">
        <f>"25"</f>
        <v>25</v>
      </c>
      <c r="B16" t="s">
        <v>3876</v>
      </c>
    </row>
    <row r="17" spans="1:2" x14ac:dyDescent="0.25">
      <c r="A17" t="str">
        <f>"26"</f>
        <v>26</v>
      </c>
      <c r="B17" t="s">
        <v>3876</v>
      </c>
    </row>
    <row r="18" spans="1:2" x14ac:dyDescent="0.25">
      <c r="A18" t="str">
        <f>"27"</f>
        <v>27</v>
      </c>
      <c r="B18" t="s">
        <v>3877</v>
      </c>
    </row>
    <row r="19" spans="1:2" x14ac:dyDescent="0.25">
      <c r="A19" t="str">
        <f>"28"</f>
        <v>28</v>
      </c>
      <c r="B19" t="s">
        <v>2461</v>
      </c>
    </row>
    <row r="20" spans="1:2" x14ac:dyDescent="0.25">
      <c r="A20" t="str">
        <f>"29"</f>
        <v>29</v>
      </c>
      <c r="B20" t="s">
        <v>2878</v>
      </c>
    </row>
    <row r="21" spans="1:2" x14ac:dyDescent="0.25">
      <c r="A21" t="str">
        <f>"31"</f>
        <v>31</v>
      </c>
      <c r="B21" t="s">
        <v>3878</v>
      </c>
    </row>
    <row r="22" spans="1:2" x14ac:dyDescent="0.25">
      <c r="A22" t="str">
        <f>"32"</f>
        <v>32</v>
      </c>
      <c r="B22" t="s">
        <v>3878</v>
      </c>
    </row>
    <row r="23" spans="1:2" x14ac:dyDescent="0.25">
      <c r="A23" t="str">
        <f>"33"</f>
        <v>33</v>
      </c>
      <c r="B23" t="s">
        <v>3878</v>
      </c>
    </row>
    <row r="24" spans="1:2" x14ac:dyDescent="0.25">
      <c r="A24" t="str">
        <f>"34"</f>
        <v>34</v>
      </c>
      <c r="B24" t="s">
        <v>3879</v>
      </c>
    </row>
    <row r="25" spans="1:2" x14ac:dyDescent="0.25">
      <c r="A25" t="str">
        <f>"35"</f>
        <v>35</v>
      </c>
      <c r="B25" t="s">
        <v>3878</v>
      </c>
    </row>
    <row r="26" spans="1:2" x14ac:dyDescent="0.25">
      <c r="A26" t="str">
        <f>"36"</f>
        <v>36</v>
      </c>
      <c r="B26" t="s">
        <v>3878</v>
      </c>
    </row>
    <row r="27" spans="1:2" x14ac:dyDescent="0.25">
      <c r="A27" t="str">
        <f>"40"</f>
        <v>40</v>
      </c>
      <c r="B27" t="s">
        <v>3880</v>
      </c>
    </row>
    <row r="28" spans="1:2" x14ac:dyDescent="0.25">
      <c r="A28" t="str">
        <f>"41"</f>
        <v>41</v>
      </c>
      <c r="B28" t="s">
        <v>3881</v>
      </c>
    </row>
    <row r="29" spans="1:2" x14ac:dyDescent="0.25">
      <c r="A29" t="str">
        <f>"43"</f>
        <v>43</v>
      </c>
      <c r="B29" t="s">
        <v>3882</v>
      </c>
    </row>
    <row r="30" spans="1:2" x14ac:dyDescent="0.25">
      <c r="A30" t="str">
        <f>"44"</f>
        <v>44</v>
      </c>
      <c r="B30" t="s">
        <v>3883</v>
      </c>
    </row>
    <row r="31" spans="1:2" x14ac:dyDescent="0.25">
      <c r="A31" t="str">
        <f>"45"</f>
        <v>45</v>
      </c>
      <c r="B31" t="s">
        <v>3884</v>
      </c>
    </row>
    <row r="32" spans="1:2" x14ac:dyDescent="0.25">
      <c r="A32" t="str">
        <f>"47"</f>
        <v>47</v>
      </c>
      <c r="B32" t="s">
        <v>3885</v>
      </c>
    </row>
    <row r="33" spans="1:2" x14ac:dyDescent="0.25">
      <c r="A33" t="str">
        <f>"48"</f>
        <v>48</v>
      </c>
      <c r="B33" t="s">
        <v>3886</v>
      </c>
    </row>
    <row r="34" spans="1:2" x14ac:dyDescent="0.25">
      <c r="A34" t="str">
        <f>"50"</f>
        <v>50</v>
      </c>
      <c r="B34" t="s">
        <v>3796</v>
      </c>
    </row>
    <row r="35" spans="1:2" x14ac:dyDescent="0.25">
      <c r="A35" t="str">
        <f>"51"</f>
        <v>51</v>
      </c>
      <c r="B35" t="s">
        <v>3887</v>
      </c>
    </row>
    <row r="36" spans="1:2" x14ac:dyDescent="0.25">
      <c r="A36" t="str">
        <f>"52"</f>
        <v>52</v>
      </c>
      <c r="B36" t="s">
        <v>3888</v>
      </c>
    </row>
    <row r="37" spans="1:2" x14ac:dyDescent="0.25">
      <c r="A37" t="str">
        <f>"53"</f>
        <v>53</v>
      </c>
      <c r="B37" t="s">
        <v>3889</v>
      </c>
    </row>
    <row r="38" spans="1:2" x14ac:dyDescent="0.25">
      <c r="A38" t="str">
        <f>"54"</f>
        <v>54</v>
      </c>
      <c r="B38" t="s">
        <v>3890</v>
      </c>
    </row>
  </sheetData>
  <autoFilter ref="A3:B38" xr:uid="{80C03E72-D327-4CC5-A143-4A09D61BFA62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20894882-773f-4ca4-8f88-a7623eb85067">65525KZWNX2R-115-409</_dlc_DocId>
    <_dlc_DocIdUrl xmlns="20894882-773f-4ca4-8f88-a7623eb85067">
      <Url>https://rsccd.edu/Departments/Fiscal-Services/_layouts/15/DocIdRedir.aspx?ID=65525KZWNX2R-115-409</Url>
      <Description>65525KZWNX2R-115-409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A3110DDE25A74AAA7E7F75EA891A55" ma:contentTypeVersion="2" ma:contentTypeDescription="Create a new document." ma:contentTypeScope="" ma:versionID="698e9ec78d5c034aaeeb7a82b5b1ea25">
  <xsd:schema xmlns:xsd="http://www.w3.org/2001/XMLSchema" xmlns:xs="http://www.w3.org/2001/XMLSchema" xmlns:p="http://schemas.microsoft.com/office/2006/metadata/properties" xmlns:ns1="http://schemas.microsoft.com/sharepoint/v3" xmlns:ns2="20894882-773f-4ca4-8f88-a7623eb85067" targetNamespace="http://schemas.microsoft.com/office/2006/metadata/properties" ma:root="true" ma:fieldsID="9cac506260a152b80958b4f6b1044214" ns1:_="" ns2:_="">
    <xsd:import namespace="http://schemas.microsoft.com/sharepoint/v3"/>
    <xsd:import namespace="20894882-773f-4ca4-8f88-a7623eb850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94882-773f-4ca4-8f88-a7623eb8506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02A2474-A0F9-4BC6-B032-6E5A6DC27B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D1811E-4B2C-4226-BCF8-5D6FEE1FE9A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0894882-773f-4ca4-8f88-a7623eb85067"/>
  </ds:schemaRefs>
</ds:datastoreItem>
</file>

<file path=customXml/itemProps3.xml><?xml version="1.0" encoding="utf-8"?>
<ds:datastoreItem xmlns:ds="http://schemas.openxmlformats.org/officeDocument/2006/customXml" ds:itemID="{0BF4F671-11F6-4592-9EE1-1FA62739A4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894882-773f-4ca4-8f88-a7623eb850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2473C91-1D21-4E93-8E7C-C3B3305A12F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Fund</vt:lpstr>
      <vt:lpstr>Fund Type</vt:lpstr>
      <vt:lpstr>Projects</vt:lpstr>
      <vt:lpstr>Project Type</vt:lpstr>
      <vt:lpstr>TOPS</vt:lpstr>
      <vt:lpstr>TOPS Group</vt:lpstr>
      <vt:lpstr>Department</vt:lpstr>
      <vt:lpstr>Location</vt:lpstr>
      <vt:lpstr>Division</vt:lpstr>
      <vt:lpstr>Subdivision</vt:lpstr>
      <vt:lpstr>Object</vt:lpstr>
      <vt:lpstr>Major Object</vt:lpstr>
      <vt:lpstr>GL Class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Almaraz, Erika</dc:creator>
  <cp:lastModifiedBy>Bui, Jason</cp:lastModifiedBy>
  <dcterms:created xsi:type="dcterms:W3CDTF">2024-05-13T00:07:40Z</dcterms:created>
  <dcterms:modified xsi:type="dcterms:W3CDTF">2025-08-11T21:55:43Z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0x010100DCA3110DDE25A74AAA7E7F75EA891A55</vt:lpwstr>
  </property>
  <property fmtid="{D5CDD505-2E9C-101B-9397-08002B2CF9AE}" pid="3" name="_dlc_DocIdItemGuid">
    <vt:lpwstr>4f996bc7-12da-4ef8-beee-ae8f1e327c85</vt:lpwstr>
  </property>
</Properties>
</file>